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2310" windowWidth="13770" windowHeight="6900" tabRatio="768" activeTab="1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1er Semestre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2do Semestre" sheetId="14" r:id="rId14"/>
    <sheet name="Resumen Anual" sheetId="15" r:id="rId15"/>
  </sheets>
  <definedNames>
    <definedName name="_xlnm.Print_Area" localSheetId="6">'1er Semestre'!$A$1:$F$157</definedName>
    <definedName name="_xlnm.Print_Area" localSheetId="13">'2do Semestre'!$A$1:$F$157</definedName>
    <definedName name="_xlnm.Print_Area" localSheetId="3">'Abril'!$A$1:$F$157</definedName>
    <definedName name="_xlnm.Print_Area" localSheetId="8">'Agosto'!$A$1:$F$157</definedName>
    <definedName name="_xlnm.Print_Area" localSheetId="12">'Diciembre'!$A$1:$F$157</definedName>
    <definedName name="_xlnm.Print_Area" localSheetId="0">'Enero'!$A$1:$F$157</definedName>
    <definedName name="_xlnm.Print_Area" localSheetId="1">'Febrero'!$A$1:$F$157</definedName>
    <definedName name="_xlnm.Print_Area" localSheetId="7">'Julio'!$A$1:$F$157</definedName>
    <definedName name="_xlnm.Print_Area" localSheetId="5">'Junio'!$A$1:$F$157</definedName>
    <definedName name="_xlnm.Print_Area" localSheetId="2">'Marzo'!$A$1:$F$157</definedName>
    <definedName name="_xlnm.Print_Area" localSheetId="4">'Mayo'!$A$1:$F$157</definedName>
    <definedName name="_xlnm.Print_Area" localSheetId="11">'Noviembre'!$A$1:$F$157</definedName>
    <definedName name="_xlnm.Print_Area" localSheetId="10">'Octubre'!$A$1:$F$157</definedName>
    <definedName name="_xlnm.Print_Area" localSheetId="14">'Resumen Anual'!$A$1:$F$157</definedName>
    <definedName name="_xlnm.Print_Area" localSheetId="9">'Septiembre'!$A$1:$F$157</definedName>
  </definedNames>
  <calcPr fullCalcOnLoad="1"/>
</workbook>
</file>

<file path=xl/sharedStrings.xml><?xml version="1.0" encoding="utf-8"?>
<sst xmlns="http://schemas.openxmlformats.org/spreadsheetml/2006/main" count="966" uniqueCount="145">
  <si>
    <t>MERCADERIA</t>
  </si>
  <si>
    <t>EXPORTACION</t>
  </si>
  <si>
    <t>IMPORTACION</t>
  </si>
  <si>
    <t>REM.ENTRADO</t>
  </si>
  <si>
    <t>REM.SALIDO</t>
  </si>
  <si>
    <t>ALGAS MARINAS</t>
  </si>
  <si>
    <t>ALUMINA</t>
  </si>
  <si>
    <t>ALUMINIO</t>
  </si>
  <si>
    <t>BAÑO CRIOLITICO</t>
  </si>
  <si>
    <t>BLOQUES CATODICOS</t>
  </si>
  <si>
    <t>BREA</t>
  </si>
  <si>
    <t>CALAMAR</t>
  </si>
  <si>
    <t>CARNES COMESTIBLES</t>
  </si>
  <si>
    <t>CATODOS A  GRANEL</t>
  </si>
  <si>
    <t>CEMENTO</t>
  </si>
  <si>
    <t>COKE</t>
  </si>
  <si>
    <t>COMBUSTIBLES</t>
  </si>
  <si>
    <t>DONACIONES INTERNAC.</t>
  </si>
  <si>
    <t>FLUORURO DE ALUMINIO</t>
  </si>
  <si>
    <t>FRUTA DESHIDRATADA</t>
  </si>
  <si>
    <t>INSUMOS</t>
  </si>
  <si>
    <t xml:space="preserve">LANA </t>
  </si>
  <si>
    <t>LANGOSTINOS</t>
  </si>
  <si>
    <t>MAGNESIO</t>
  </si>
  <si>
    <t>MAQUINAS Y APARATOS</t>
  </si>
  <si>
    <t>MATERIAL EMPAQUE</t>
  </si>
  <si>
    <t>MATERIAL REFRACTARIO</t>
  </si>
  <si>
    <t>MERLUZA</t>
  </si>
  <si>
    <t>PESCADOS MARISCOS MOLUS.</t>
  </si>
  <si>
    <t>PORFIDOS</t>
  </si>
  <si>
    <t>PRODUCTOS QUIMICOS</t>
  </si>
  <si>
    <t>REPUESTOS</t>
  </si>
  <si>
    <t>SILICIO METALICO</t>
  </si>
  <si>
    <t>RESUMEN ANUAL</t>
  </si>
  <si>
    <t>CARGA GENERAL</t>
  </si>
  <si>
    <t>FRIGORIFICO</t>
  </si>
  <si>
    <t>CISTERNA (TANQUE)</t>
  </si>
  <si>
    <t>FRUTAS</t>
  </si>
  <si>
    <t>MINERALERO</t>
  </si>
  <si>
    <t>OTROS</t>
  </si>
  <si>
    <t>PASAJEROS</t>
  </si>
  <si>
    <t>PESQUERO CAJONERO</t>
  </si>
  <si>
    <t>PESQUERO FACTORIA</t>
  </si>
  <si>
    <t>PESQUERO TANGONERO</t>
  </si>
  <si>
    <t>PESQUEROS POTEROS</t>
  </si>
  <si>
    <t>PORTACONTENEDORES</t>
  </si>
  <si>
    <t>CUERO, PELO Y GRASA ANIMAL</t>
  </si>
  <si>
    <t>RESUMEN ENERO</t>
  </si>
  <si>
    <t>TOTAL BUQUES</t>
  </si>
  <si>
    <t>RESUMEN FEBRERO</t>
  </si>
  <si>
    <t>RESUMEN MARZO</t>
  </si>
  <si>
    <t>RESUMEN ABRIL</t>
  </si>
  <si>
    <t>RESUMEN MAYO</t>
  </si>
  <si>
    <t>RESUMEN JUNIO</t>
  </si>
  <si>
    <t>RESUMEN JULIO</t>
  </si>
  <si>
    <t>RESUMEN AGOSTO</t>
  </si>
  <si>
    <t xml:space="preserve"> </t>
  </si>
  <si>
    <t>RESUMEN SEPTIEMBRE</t>
  </si>
  <si>
    <t>RESUMEN OCTUBRE</t>
  </si>
  <si>
    <t>RESUMEN NOVIEMBRE</t>
  </si>
  <si>
    <t>RESUMEN DICIEMBRE</t>
  </si>
  <si>
    <t>Total Sector Aluminio</t>
  </si>
  <si>
    <t>Total Sector Pesca</t>
  </si>
  <si>
    <t>Total Sector Lanero</t>
  </si>
  <si>
    <t>LANA SUCIA</t>
  </si>
  <si>
    <t>LANA LAVADA</t>
  </si>
  <si>
    <t>LANA TOPS</t>
  </si>
  <si>
    <t>Total Sector Pórfidos</t>
  </si>
  <si>
    <t>Total Sector Frutas y Verd.</t>
  </si>
  <si>
    <t>Total Otras Mercaderías</t>
  </si>
  <si>
    <t>MANZANA REFRIGERADA</t>
  </si>
  <si>
    <t>PERAS REFRIGERADAS</t>
  </si>
  <si>
    <t>JUGOS CONCENTRADOS</t>
  </si>
  <si>
    <t>TONELADAS MOVIDAS MENSUALES</t>
  </si>
  <si>
    <t>EXPORTACION POR SECTOR</t>
  </si>
  <si>
    <t>PESCA</t>
  </si>
  <si>
    <t>LANA</t>
  </si>
  <si>
    <t>TOTAL EXPORTACION</t>
  </si>
  <si>
    <t>TOTAL IMPORTACION</t>
  </si>
  <si>
    <t>CONSUMO BUQUE</t>
  </si>
  <si>
    <t>IMPORTACION POR MERCADERIA</t>
  </si>
  <si>
    <t>EFECTOS PERSONALES</t>
  </si>
  <si>
    <t>TOTAL TONS: MENSUAL</t>
  </si>
  <si>
    <t>CATAMARAN</t>
  </si>
  <si>
    <t>OTRO TIPO DE BUQUES</t>
  </si>
  <si>
    <t>BUQUES ATENDIDOS EN EL MES</t>
  </si>
  <si>
    <t>CONTENEDOR</t>
  </si>
  <si>
    <t>Reefer 20 Pies</t>
  </si>
  <si>
    <t>Reefer 40 Pies</t>
  </si>
  <si>
    <t>STD 20 Pies</t>
  </si>
  <si>
    <t>STD 40 Pies</t>
  </si>
  <si>
    <t>Vacios Entrados</t>
  </si>
  <si>
    <t>Vacios Salidos</t>
  </si>
  <si>
    <t>Open Top 20 Pies</t>
  </si>
  <si>
    <t>Open Top 40 Pies</t>
  </si>
  <si>
    <t>Open Side 20</t>
  </si>
  <si>
    <t>Tank 20</t>
  </si>
  <si>
    <t>Flat rack 20 Pies</t>
  </si>
  <si>
    <t>Flat rack 40 Pies</t>
  </si>
  <si>
    <t>Reefer HC 40 Pies</t>
  </si>
  <si>
    <t>STD HC 40 Pies</t>
  </si>
  <si>
    <t xml:space="preserve">T E U S </t>
  </si>
  <si>
    <t>Totales</t>
  </si>
  <si>
    <t>Movimiento de contenedores del mes</t>
  </si>
  <si>
    <t>TOTAL TONS: 1er Semestre</t>
  </si>
  <si>
    <t>RESUMEN PRIMER SEMESTRE</t>
  </si>
  <si>
    <t>BUQUES ATENDIDOS EN EL PRIMER SEMESTRE</t>
  </si>
  <si>
    <t>TONELADAS MOVIDAS SEMESTRALES</t>
  </si>
  <si>
    <t>Movimiento de contenedores del Semestre</t>
  </si>
  <si>
    <t>RESUMEN SEGUNDO SEMESTRE</t>
  </si>
  <si>
    <t>TOTAL TONS: 2do Semestre</t>
  </si>
  <si>
    <t>TOTAL TONS. ANUALES</t>
  </si>
  <si>
    <t>BUQUES ATENDIDOS EN EL AÑO</t>
  </si>
  <si>
    <t>Movimiento de contenedores Anual</t>
  </si>
  <si>
    <t>TONELADAS MOVIDAS ANUALES</t>
  </si>
  <si>
    <t>Todo agregado de mercadería</t>
  </si>
  <si>
    <t>Hacerlo solamente en el mes de ENERO</t>
  </si>
  <si>
    <t>Automaticamente se replica en</t>
  </si>
  <si>
    <t>todo el resto del archivo excel</t>
  </si>
  <si>
    <t>CENTOLLAS</t>
  </si>
  <si>
    <t>CONCENTRADO DE PLATA</t>
  </si>
  <si>
    <t>BRIQUETA</t>
  </si>
  <si>
    <t>SUPER RAMP CP 45</t>
  </si>
  <si>
    <t>LANA BLOUOSSE</t>
  </si>
  <si>
    <t>LANA PEINADA</t>
  </si>
  <si>
    <t>ALAMBRON ALUMINIO</t>
  </si>
  <si>
    <t>LADRILLOS AISLANTES</t>
  </si>
  <si>
    <t>LOSAS LATERALES</t>
  </si>
  <si>
    <t>TEJOS DE ALUMINIO</t>
  </si>
  <si>
    <t>Total Contenedores</t>
  </si>
  <si>
    <t>GENERADORES EOLICOS</t>
  </si>
  <si>
    <t>Enero 2018</t>
  </si>
  <si>
    <t>AEROGENERADORES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</si>
  <si>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</si>
  <si>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</si>
  <si>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</si>
  <si>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</si>
  <si>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</si>
  <si>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</si>
  <si>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</si>
  <si>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</si>
  <si>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</si>
  <si>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</si>
  <si>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</si>
  <si>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RESUMEN ANUAL 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</si>
</sst>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/yy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0" fillId="33" borderId="12" xfId="0" applyNumberForma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 indent="1"/>
    </xf>
    <xf numFmtId="3" fontId="0" fillId="34" borderId="12" xfId="0" applyNumberFormat="1" applyFill="1" applyBorder="1" applyAlignment="1">
      <alignment/>
    </xf>
    <xf numFmtId="3" fontId="0" fillId="35" borderId="12" xfId="0" applyNumberFormat="1" applyFont="1" applyFill="1" applyBorder="1" applyAlignment="1">
      <alignment horizontal="left" indent="1"/>
    </xf>
    <xf numFmtId="3" fontId="0" fillId="35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3" fontId="11" fillId="37" borderId="0" xfId="0" applyNumberFormat="1" applyFont="1" applyFill="1" applyBorder="1" applyAlignment="1">
      <alignment/>
    </xf>
    <xf numFmtId="0" fontId="2" fillId="38" borderId="14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6" fillId="38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3" fontId="5" fillId="39" borderId="0" xfId="0" applyNumberFormat="1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3" fontId="2" fillId="41" borderId="0" xfId="0" applyNumberFormat="1" applyFont="1" applyFill="1" applyBorder="1" applyAlignment="1">
      <alignment/>
    </xf>
    <xf numFmtId="3" fontId="0" fillId="41" borderId="0" xfId="0" applyNumberForma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34" borderId="12" xfId="0" applyFill="1" applyBorder="1" applyAlignment="1">
      <alignment horizontal="left" indent="1"/>
    </xf>
    <xf numFmtId="0" fontId="2" fillId="34" borderId="12" xfId="0" applyFont="1" applyFill="1" applyBorder="1" applyAlignment="1">
      <alignment horizontal="left" indent="1"/>
    </xf>
    <xf numFmtId="3" fontId="2" fillId="34" borderId="12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left" indent="1"/>
    </xf>
    <xf numFmtId="0" fontId="8" fillId="0" borderId="12" xfId="0" applyFont="1" applyBorder="1" applyAlignment="1">
      <alignment/>
    </xf>
    <xf numFmtId="0" fontId="0" fillId="0" borderId="18" xfId="0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0" fontId="10" fillId="37" borderId="0" xfId="0" applyFont="1" applyFill="1" applyBorder="1" applyAlignment="1" applyProtection="1">
      <alignment/>
      <protection locked="0"/>
    </xf>
    <xf numFmtId="3" fontId="11" fillId="37" borderId="0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2" fillId="38" borderId="14" xfId="0" applyFont="1" applyFill="1" applyBorder="1" applyAlignment="1" applyProtection="1">
      <alignment/>
      <protection locked="0"/>
    </xf>
    <xf numFmtId="3" fontId="6" fillId="38" borderId="14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4" fillId="39" borderId="0" xfId="0" applyFont="1" applyFill="1" applyBorder="1" applyAlignment="1" applyProtection="1">
      <alignment/>
      <protection locked="0"/>
    </xf>
    <xf numFmtId="3" fontId="4" fillId="39" borderId="0" xfId="0" applyNumberFormat="1" applyFont="1" applyFill="1" applyBorder="1" applyAlignment="1" applyProtection="1">
      <alignment/>
      <protection locked="0"/>
    </xf>
    <xf numFmtId="3" fontId="5" fillId="39" borderId="0" xfId="0" applyNumberFormat="1" applyFont="1" applyFill="1" applyBorder="1" applyAlignment="1" applyProtection="1">
      <alignment/>
      <protection locked="0"/>
    </xf>
    <xf numFmtId="0" fontId="2" fillId="36" borderId="12" xfId="0" applyFont="1" applyFill="1" applyBorder="1" applyAlignment="1" applyProtection="1">
      <alignment/>
      <protection locked="0"/>
    </xf>
    <xf numFmtId="3" fontId="2" fillId="36" borderId="12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2" fillId="40" borderId="0" xfId="0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/>
      <protection locked="0"/>
    </xf>
    <xf numFmtId="3" fontId="0" fillId="40" borderId="0" xfId="0" applyNumberForma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 horizontal="left" indent="1"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0" fillId="42" borderId="13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left" indent="1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left" indent="1"/>
      <protection locked="0"/>
    </xf>
    <xf numFmtId="3" fontId="2" fillId="34" borderId="12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43" borderId="12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33" borderId="12" xfId="0" applyNumberForma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0" fillId="33" borderId="12" xfId="0" applyNumberForma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left"/>
      <protection locked="0"/>
    </xf>
    <xf numFmtId="3" fontId="13" fillId="0" borderId="12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1" fillId="44" borderId="1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43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43" borderId="21" xfId="0" applyFont="1" applyFill="1" applyBorder="1" applyAlignment="1" applyProtection="1">
      <alignment horizontal="center"/>
      <protection locked="0"/>
    </xf>
    <xf numFmtId="0" fontId="2" fillId="43" borderId="16" xfId="0" applyFont="1" applyFill="1" applyBorder="1" applyAlignment="1" applyProtection="1">
      <alignment horizontal="center"/>
      <protection locked="0"/>
    </xf>
    <xf numFmtId="0" fontId="0" fillId="43" borderId="12" xfId="0" applyFill="1" applyBorder="1" applyAlignment="1" applyProtection="1">
      <alignment horizontal="center"/>
      <protection locked="0"/>
    </xf>
    <xf numFmtId="49" fontId="1" fillId="44" borderId="1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131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">
        <v>125</v>
      </c>
      <c r="B3" s="19"/>
      <c r="C3" s="19"/>
      <c r="D3" s="19"/>
      <c r="E3" s="19"/>
      <c r="F3" s="19"/>
    </row>
    <row r="4" spans="1:6" s="10" customFormat="1" ht="13.5" customHeight="1">
      <c r="A4" s="26" t="s">
        <v>6</v>
      </c>
      <c r="B4" s="19"/>
      <c r="C4" s="19">
        <v>104395</v>
      </c>
      <c r="D4" s="19"/>
      <c r="E4" s="19"/>
      <c r="F4" s="19"/>
    </row>
    <row r="5" spans="1:6" s="10" customFormat="1" ht="13.5" customHeight="1">
      <c r="A5" s="26" t="s">
        <v>7</v>
      </c>
      <c r="B5" s="19">
        <v>50323</v>
      </c>
      <c r="C5" s="19"/>
      <c r="D5" s="19"/>
      <c r="E5" s="19"/>
      <c r="F5" s="19"/>
    </row>
    <row r="6" spans="1:7" s="10" customFormat="1" ht="13.5" customHeight="1">
      <c r="A6" s="26" t="s">
        <v>8</v>
      </c>
      <c r="B6" s="19">
        <v>301</v>
      </c>
      <c r="C6" s="19"/>
      <c r="D6" s="19"/>
      <c r="E6" s="19"/>
      <c r="F6" s="19"/>
      <c r="G6" s="64" t="s">
        <v>115</v>
      </c>
    </row>
    <row r="7" spans="1:7" s="10" customFormat="1" ht="13.5" customHeight="1">
      <c r="A7" s="26" t="s">
        <v>9</v>
      </c>
      <c r="B7" s="19"/>
      <c r="C7" s="19"/>
      <c r="D7" s="19"/>
      <c r="E7" s="19"/>
      <c r="F7" s="19"/>
      <c r="G7" s="64" t="s">
        <v>116</v>
      </c>
    </row>
    <row r="8" spans="1:7" s="10" customFormat="1" ht="13.5" customHeight="1">
      <c r="A8" s="26" t="s">
        <v>10</v>
      </c>
      <c r="B8" s="19"/>
      <c r="C8" s="19"/>
      <c r="D8" s="19"/>
      <c r="E8" s="19"/>
      <c r="F8" s="19"/>
      <c r="G8" s="64" t="s">
        <v>117</v>
      </c>
    </row>
    <row r="9" spans="1:7" s="10" customFormat="1" ht="13.5" customHeight="1">
      <c r="A9" s="26" t="s">
        <v>121</v>
      </c>
      <c r="B9" s="19"/>
      <c r="C9" s="19">
        <v>23</v>
      </c>
      <c r="D9" s="19"/>
      <c r="E9" s="19"/>
      <c r="F9" s="19"/>
      <c r="G9" s="64" t="s">
        <v>118</v>
      </c>
    </row>
    <row r="10" spans="1:6" s="10" customFormat="1" ht="13.5" customHeight="1">
      <c r="A10" s="26" t="s">
        <v>13</v>
      </c>
      <c r="B10" s="19"/>
      <c r="C10" s="19"/>
      <c r="D10" s="19"/>
      <c r="E10" s="19"/>
      <c r="F10" s="19"/>
    </row>
    <row r="11" spans="1:6" s="10" customFormat="1" ht="13.5" customHeight="1">
      <c r="A11" s="26" t="s">
        <v>14</v>
      </c>
      <c r="B11" s="19"/>
      <c r="C11" s="19"/>
      <c r="D11" s="19"/>
      <c r="E11" s="19"/>
      <c r="F11" s="19"/>
    </row>
    <row r="12" spans="1:6" s="10" customFormat="1" ht="13.5" customHeight="1">
      <c r="A12" s="26" t="s">
        <v>15</v>
      </c>
      <c r="B12" s="19"/>
      <c r="C12" s="19"/>
      <c r="D12" s="19">
        <v>15276</v>
      </c>
      <c r="E12" s="19"/>
      <c r="F12" s="19"/>
    </row>
    <row r="13" spans="1:6" s="10" customFormat="1" ht="13.5" customHeight="1">
      <c r="A13" s="26" t="s">
        <v>18</v>
      </c>
      <c r="B13" s="19"/>
      <c r="C13" s="19">
        <v>297</v>
      </c>
      <c r="D13" s="19"/>
      <c r="E13" s="19"/>
      <c r="F13" s="19"/>
    </row>
    <row r="14" spans="1:6" s="10" customFormat="1" ht="13.5" customHeight="1">
      <c r="A14" s="26" t="s">
        <v>20</v>
      </c>
      <c r="B14" s="19"/>
      <c r="C14" s="19"/>
      <c r="D14" s="19"/>
      <c r="E14" s="19"/>
      <c r="F14" s="19"/>
    </row>
    <row r="15" spans="1:6" s="10" customFormat="1" ht="13.5" customHeight="1">
      <c r="A15" s="26" t="s">
        <v>126</v>
      </c>
      <c r="B15" s="19"/>
      <c r="C15" s="19">
        <f>113+110</f>
        <v>223</v>
      </c>
      <c r="D15" s="19"/>
      <c r="E15" s="19"/>
      <c r="F15" s="19"/>
    </row>
    <row r="16" spans="1:6" s="10" customFormat="1" ht="13.5" customHeight="1">
      <c r="A16" s="26" t="s">
        <v>127</v>
      </c>
      <c r="B16" s="19"/>
      <c r="C16" s="19"/>
      <c r="D16" s="19"/>
      <c r="E16" s="19"/>
      <c r="F16" s="19"/>
    </row>
    <row r="17" spans="1:6" s="10" customFormat="1" ht="13.5" customHeight="1">
      <c r="A17" s="26" t="s">
        <v>23</v>
      </c>
      <c r="B17" s="19"/>
      <c r="C17" s="19"/>
      <c r="D17" s="19"/>
      <c r="E17" s="19"/>
      <c r="F17" s="19"/>
    </row>
    <row r="18" spans="1:6" s="10" customFormat="1" ht="13.5" customHeight="1">
      <c r="A18" s="26" t="s">
        <v>24</v>
      </c>
      <c r="B18" s="19"/>
      <c r="C18" s="19"/>
      <c r="D18" s="19"/>
      <c r="E18" s="19"/>
      <c r="F18" s="19"/>
    </row>
    <row r="19" spans="1:6" s="10" customFormat="1" ht="13.5" customHeight="1">
      <c r="A19" s="26" t="s">
        <v>25</v>
      </c>
      <c r="B19" s="19"/>
      <c r="C19" s="19"/>
      <c r="D19" s="19"/>
      <c r="E19" s="19"/>
      <c r="F19" s="19"/>
    </row>
    <row r="20" spans="1:6" s="10" customFormat="1" ht="13.5" customHeight="1">
      <c r="A20" s="26" t="s">
        <v>26</v>
      </c>
      <c r="B20" s="19"/>
      <c r="C20" s="19">
        <v>42</v>
      </c>
      <c r="D20" s="19"/>
      <c r="E20" s="19"/>
      <c r="F20" s="19"/>
    </row>
    <row r="21" spans="1:6" s="10" customFormat="1" ht="13.5" customHeight="1">
      <c r="A21" s="26" t="s">
        <v>30</v>
      </c>
      <c r="B21" s="19"/>
      <c r="C21" s="19"/>
      <c r="D21" s="19"/>
      <c r="E21" s="19"/>
      <c r="F21" s="19"/>
    </row>
    <row r="22" spans="1:6" s="10" customFormat="1" ht="13.5" customHeight="1">
      <c r="A22" s="26" t="s">
        <v>31</v>
      </c>
      <c r="B22" s="19"/>
      <c r="C22" s="19"/>
      <c r="D22" s="19"/>
      <c r="E22" s="19"/>
      <c r="F22" s="19"/>
    </row>
    <row r="23" spans="1:11" s="10" customFormat="1" ht="13.5" customHeight="1">
      <c r="A23" s="26" t="s">
        <v>32</v>
      </c>
      <c r="B23" s="19"/>
      <c r="C23" s="19"/>
      <c r="D23" s="19"/>
      <c r="E23" s="19"/>
      <c r="F23" s="19"/>
      <c r="K23" s="11"/>
    </row>
    <row r="24" spans="1:11" s="10" customFormat="1" ht="13.5" customHeight="1">
      <c r="A24" s="26" t="s">
        <v>122</v>
      </c>
      <c r="B24" s="19"/>
      <c r="C24" s="19"/>
      <c r="D24" s="19"/>
      <c r="E24" s="19"/>
      <c r="F24" s="19"/>
      <c r="K24" s="11"/>
    </row>
    <row r="25" spans="1:11" s="10" customFormat="1" ht="13.5" customHeight="1">
      <c r="A25" s="126" t="s">
        <v>128</v>
      </c>
      <c r="B25" s="19"/>
      <c r="C25" s="19"/>
      <c r="D25" s="19"/>
      <c r="E25" s="19"/>
      <c r="F25" s="19"/>
      <c r="K25" s="11"/>
    </row>
    <row r="26" spans="1:11" s="10" customFormat="1" ht="13.5" customHeight="1">
      <c r="A26" s="26" t="s">
        <v>56</v>
      </c>
      <c r="B26" s="19"/>
      <c r="C26" s="19"/>
      <c r="D26" s="19"/>
      <c r="E26" s="19"/>
      <c r="F26" s="19"/>
      <c r="K26" s="11"/>
    </row>
    <row r="27" spans="1:11" s="10" customFormat="1" ht="13.5" customHeight="1">
      <c r="A27" s="26" t="s">
        <v>56</v>
      </c>
      <c r="B27" s="19"/>
      <c r="C27" s="19"/>
      <c r="D27" s="19"/>
      <c r="E27" s="19"/>
      <c r="F27" s="19"/>
      <c r="K27" s="11"/>
    </row>
    <row r="28" spans="1:11" s="10" customFormat="1" ht="13.5" customHeight="1">
      <c r="A28" s="26" t="s">
        <v>56</v>
      </c>
      <c r="B28" s="32"/>
      <c r="C28" s="32"/>
      <c r="D28" s="32"/>
      <c r="E28" s="32"/>
      <c r="F28" s="32"/>
      <c r="K28" s="11"/>
    </row>
    <row r="29" spans="1:11" s="10" customFormat="1" ht="13.5" customHeight="1">
      <c r="A29" s="26" t="s">
        <v>56</v>
      </c>
      <c r="B29" s="32"/>
      <c r="C29" s="32"/>
      <c r="D29" s="32"/>
      <c r="E29" s="32"/>
      <c r="F29" s="32"/>
      <c r="K29" s="11"/>
    </row>
    <row r="30" spans="1:11" s="10" customFormat="1" ht="13.5" customHeight="1">
      <c r="A30" s="27" t="s">
        <v>56</v>
      </c>
      <c r="B30" s="32"/>
      <c r="C30" s="32"/>
      <c r="D30" s="32"/>
      <c r="E30" s="32"/>
      <c r="F30" s="32"/>
      <c r="K30" s="11"/>
    </row>
    <row r="31" spans="1:11" s="10" customFormat="1" ht="13.5" customHeight="1">
      <c r="A31" s="26" t="s">
        <v>56</v>
      </c>
      <c r="B31" s="32"/>
      <c r="C31" s="32"/>
      <c r="D31" s="32"/>
      <c r="E31" s="32"/>
      <c r="F31" s="32"/>
      <c r="K31" s="11"/>
    </row>
    <row r="32" spans="1:11" s="10" customFormat="1" ht="13.5" customHeight="1">
      <c r="A32" s="26" t="s">
        <v>56</v>
      </c>
      <c r="B32" s="32"/>
      <c r="C32" s="32"/>
      <c r="D32" s="32"/>
      <c r="E32" s="32"/>
      <c r="F32" s="32"/>
      <c r="K32" s="11"/>
    </row>
    <row r="33" spans="1:11" s="10" customFormat="1" ht="13.5" customHeight="1">
      <c r="A33" s="26" t="s">
        <v>56</v>
      </c>
      <c r="B33" s="57"/>
      <c r="C33" s="57"/>
      <c r="D33" s="57"/>
      <c r="E33" s="57"/>
      <c r="F33" s="57"/>
      <c r="K33" s="11"/>
    </row>
    <row r="34" spans="1:11" s="10" customFormat="1" ht="13.5" customHeight="1">
      <c r="A34" s="116" t="s">
        <v>56</v>
      </c>
      <c r="B34" s="32"/>
      <c r="C34" s="32"/>
      <c r="D34" s="32"/>
      <c r="E34" s="32"/>
      <c r="F34" s="32"/>
      <c r="K34" s="11"/>
    </row>
    <row r="35" spans="1:11" s="10" customFormat="1" ht="13.5" customHeight="1">
      <c r="A35" s="116" t="s">
        <v>56</v>
      </c>
      <c r="B35" s="32"/>
      <c r="C35" s="32"/>
      <c r="D35" s="32"/>
      <c r="E35" s="32"/>
      <c r="F35" s="32"/>
      <c r="K35" s="11"/>
    </row>
    <row r="36" spans="1:11" s="10" customFormat="1" ht="13.5" customHeight="1">
      <c r="A36" s="116" t="s">
        <v>56</v>
      </c>
      <c r="B36" s="32"/>
      <c r="C36" s="32"/>
      <c r="D36" s="32"/>
      <c r="E36" s="32"/>
      <c r="F36" s="32"/>
      <c r="K36" s="11"/>
    </row>
    <row r="37" spans="1:11" s="10" customFormat="1" ht="13.5" customHeight="1">
      <c r="A37" s="116" t="s">
        <v>56</v>
      </c>
      <c r="B37" s="32"/>
      <c r="C37" s="32"/>
      <c r="D37" s="32"/>
      <c r="E37" s="32"/>
      <c r="F37" s="32"/>
      <c r="K37" s="11"/>
    </row>
    <row r="38" spans="1:11" s="10" customFormat="1" ht="13.5" customHeight="1">
      <c r="A38" s="116" t="s">
        <v>56</v>
      </c>
      <c r="B38" s="32"/>
      <c r="C38" s="32"/>
      <c r="D38" s="32"/>
      <c r="E38" s="32"/>
      <c r="F38" s="32"/>
      <c r="K38" s="11"/>
    </row>
    <row r="39" spans="1:11" s="10" customFormat="1" ht="13.5" customHeight="1">
      <c r="A39" s="28" t="s">
        <v>56</v>
      </c>
      <c r="B39" s="32"/>
      <c r="C39" s="32"/>
      <c r="D39" s="32"/>
      <c r="E39" s="32"/>
      <c r="F39" s="32"/>
      <c r="K39" s="11"/>
    </row>
    <row r="40" spans="1:11" s="10" customFormat="1" ht="13.5" customHeight="1">
      <c r="A40" s="116" t="s">
        <v>39</v>
      </c>
      <c r="B40" s="32"/>
      <c r="C40" s="32">
        <f>26+20</f>
        <v>46</v>
      </c>
      <c r="D40" s="32"/>
      <c r="E40" s="32"/>
      <c r="F40" s="32"/>
      <c r="K40" s="11"/>
    </row>
    <row r="41" spans="1:11" s="10" customFormat="1" ht="13.5" customHeight="1">
      <c r="A41" s="11" t="s">
        <v>61</v>
      </c>
      <c r="B41" s="32">
        <f>SUM(B3:B40)</f>
        <v>50624</v>
      </c>
      <c r="C41" s="32">
        <f>SUM(C3:C40)</f>
        <v>105026</v>
      </c>
      <c r="D41" s="32">
        <f>SUM(D3:D40)</f>
        <v>15276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">
        <v>11</v>
      </c>
      <c r="B43" s="33"/>
      <c r="C43" s="19"/>
      <c r="D43" s="19">
        <v>1906</v>
      </c>
      <c r="E43" s="19"/>
      <c r="F43" s="19"/>
      <c r="K43" s="11"/>
    </row>
    <row r="44" spans="1:11" s="10" customFormat="1" ht="13.5" customHeight="1">
      <c r="A44" s="27" t="s">
        <v>119</v>
      </c>
      <c r="B44" s="34"/>
      <c r="C44" s="30"/>
      <c r="D44" s="30">
        <v>118</v>
      </c>
      <c r="E44" s="30"/>
      <c r="F44" s="30"/>
      <c r="K44" s="11"/>
    </row>
    <row r="45" spans="1:11" s="10" customFormat="1" ht="13.5" customHeight="1">
      <c r="A45" s="127" t="s">
        <v>16</v>
      </c>
      <c r="B45" s="24"/>
      <c r="C45" s="22"/>
      <c r="D45" s="22"/>
      <c r="E45" s="22"/>
      <c r="F45" s="22">
        <v>1057</v>
      </c>
      <c r="K45" s="11"/>
    </row>
    <row r="46" spans="1:11" s="10" customFormat="1" ht="13.5" customHeight="1">
      <c r="A46" s="26" t="s">
        <v>20</v>
      </c>
      <c r="B46" s="24"/>
      <c r="C46" s="22">
        <v>4</v>
      </c>
      <c r="D46" s="22"/>
      <c r="E46" s="22"/>
      <c r="F46" s="22"/>
      <c r="K46" s="11"/>
    </row>
    <row r="47" spans="1:11" s="10" customFormat="1" ht="13.5" customHeight="1">
      <c r="A47" s="35" t="s">
        <v>22</v>
      </c>
      <c r="B47" s="24">
        <v>7087</v>
      </c>
      <c r="C47" s="22">
        <v>30</v>
      </c>
      <c r="D47" s="22"/>
      <c r="E47" s="22"/>
      <c r="F47" s="22"/>
      <c r="K47" s="11"/>
    </row>
    <row r="48" spans="1:11" s="10" customFormat="1" ht="13.5" customHeight="1">
      <c r="A48" s="26" t="s">
        <v>25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">
        <v>27</v>
      </c>
      <c r="B49" s="31"/>
      <c r="C49" s="29"/>
      <c r="D49" s="29"/>
      <c r="E49" s="29"/>
      <c r="F49" s="29"/>
      <c r="K49" s="11"/>
    </row>
    <row r="50" spans="1:11" s="10" customFormat="1" ht="13.5" customHeight="1">
      <c r="A50" s="26" t="s">
        <v>28</v>
      </c>
      <c r="B50" s="19">
        <v>2167</v>
      </c>
      <c r="C50" s="19"/>
      <c r="D50" s="19"/>
      <c r="E50" s="19"/>
      <c r="F50" s="19"/>
      <c r="K50" s="11"/>
    </row>
    <row r="51" spans="1:11" s="10" customFormat="1" ht="13.5" customHeight="1">
      <c r="A51" s="57" t="s">
        <v>56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57" t="s">
        <v>56</v>
      </c>
      <c r="B52" s="127"/>
      <c r="C52" s="127"/>
      <c r="D52" s="127"/>
      <c r="E52" s="127"/>
      <c r="F52" s="127"/>
      <c r="K52" s="11"/>
    </row>
    <row r="53" spans="1:11" s="10" customFormat="1" ht="13.5" customHeight="1">
      <c r="A53" s="57" t="s">
        <v>56</v>
      </c>
      <c r="B53" s="127"/>
      <c r="C53" s="127"/>
      <c r="D53" s="127"/>
      <c r="E53" s="127"/>
      <c r="F53" s="127"/>
      <c r="K53" s="11"/>
    </row>
    <row r="54" spans="1:11" s="10" customFormat="1" ht="13.5" customHeight="1">
      <c r="A54" s="26" t="s">
        <v>56</v>
      </c>
      <c r="B54" s="127"/>
      <c r="C54" s="127"/>
      <c r="D54" s="127"/>
      <c r="E54" s="127"/>
      <c r="F54" s="127"/>
      <c r="K54" s="11"/>
    </row>
    <row r="55" spans="1:11" s="10" customFormat="1" ht="13.5" customHeight="1">
      <c r="A55" s="127" t="s">
        <v>56</v>
      </c>
      <c r="B55" s="127"/>
      <c r="C55" s="127"/>
      <c r="D55" s="127"/>
      <c r="E55" s="127"/>
      <c r="F55" s="127"/>
      <c r="K55" s="11"/>
    </row>
    <row r="56" spans="1:11" s="10" customFormat="1" ht="13.5" customHeight="1">
      <c r="A56" s="127" t="s">
        <v>56</v>
      </c>
      <c r="B56" s="127"/>
      <c r="C56" s="127"/>
      <c r="D56" s="127"/>
      <c r="E56" s="127"/>
      <c r="F56" s="127"/>
      <c r="K56" s="11"/>
    </row>
    <row r="57" spans="1:11" s="10" customFormat="1" ht="13.5" customHeight="1">
      <c r="A57" s="127" t="s">
        <v>56</v>
      </c>
      <c r="B57" s="127"/>
      <c r="C57" s="127"/>
      <c r="D57" s="127"/>
      <c r="E57" s="127"/>
      <c r="F57" s="127"/>
      <c r="K57" s="11"/>
    </row>
    <row r="58" spans="1:11" s="10" customFormat="1" ht="13.5" customHeight="1">
      <c r="A58" s="28" t="s">
        <v>56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8" t="s">
        <v>56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8" t="s">
        <v>56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58" t="s">
        <v>39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9254</v>
      </c>
      <c r="C62" s="32">
        <f>SUM(C43:C61)</f>
        <v>34</v>
      </c>
      <c r="D62" s="32">
        <f>SUM(D43:D61)</f>
        <v>2024</v>
      </c>
      <c r="E62" s="32">
        <f>SUM(E43:E61)</f>
        <v>0</v>
      </c>
      <c r="F62" s="32">
        <f>SUM(F43:F61)</f>
        <v>1057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23" t="s">
        <v>46</v>
      </c>
      <c r="B64" s="30">
        <f>35+59+40</f>
        <v>134</v>
      </c>
      <c r="C64" s="30"/>
      <c r="D64" s="30"/>
      <c r="E64" s="30"/>
      <c r="F64" s="30"/>
      <c r="K64" s="11"/>
    </row>
    <row r="65" spans="1:11" s="10" customFormat="1" ht="13.5" customHeight="1">
      <c r="A65" s="23" t="s">
        <v>21</v>
      </c>
      <c r="B65" s="22">
        <v>822</v>
      </c>
      <c r="C65" s="22"/>
      <c r="D65" s="22"/>
      <c r="E65" s="22"/>
      <c r="F65" s="22"/>
      <c r="K65" s="11"/>
    </row>
    <row r="66" spans="1:11" s="10" customFormat="1" ht="13.5" customHeight="1">
      <c r="A66" s="8" t="s">
        <v>65</v>
      </c>
      <c r="B66" s="22"/>
      <c r="C66" s="22"/>
      <c r="D66" s="22"/>
      <c r="E66" s="22"/>
      <c r="F66" s="22"/>
      <c r="K66" s="11"/>
    </row>
    <row r="67" spans="1:11" s="10" customFormat="1" ht="13.5" customHeight="1">
      <c r="A67" s="4" t="s">
        <v>64</v>
      </c>
      <c r="B67" s="22">
        <v>45</v>
      </c>
      <c r="C67" s="22"/>
      <c r="D67" s="22"/>
      <c r="E67" s="22"/>
      <c r="F67" s="22"/>
      <c r="K67" s="11"/>
    </row>
    <row r="68" spans="1:11" s="10" customFormat="1" ht="13.5" customHeight="1">
      <c r="A68" s="27" t="s">
        <v>66</v>
      </c>
      <c r="B68" s="22">
        <v>122</v>
      </c>
      <c r="C68" s="22"/>
      <c r="D68" s="22"/>
      <c r="E68" s="22"/>
      <c r="F68" s="22"/>
      <c r="K68" s="11"/>
    </row>
    <row r="69" spans="1:11" s="10" customFormat="1" ht="13.5" customHeight="1">
      <c r="A69" s="27" t="s">
        <v>123</v>
      </c>
      <c r="B69" s="24">
        <v>61</v>
      </c>
      <c r="C69" s="22"/>
      <c r="D69" s="22"/>
      <c r="E69" s="22"/>
      <c r="F69" s="22"/>
      <c r="K69" s="11"/>
    </row>
    <row r="70" spans="1:11" s="10" customFormat="1" ht="13.5" customHeight="1">
      <c r="A70" s="27" t="s">
        <v>124</v>
      </c>
      <c r="B70" s="24">
        <v>263</v>
      </c>
      <c r="C70" s="22"/>
      <c r="D70" s="22"/>
      <c r="E70" s="22"/>
      <c r="F70" s="22"/>
      <c r="K70" s="11"/>
    </row>
    <row r="71" spans="1:11" s="10" customFormat="1" ht="13.5" customHeight="1">
      <c r="A71" s="57" t="s">
        <v>56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125" t="s">
        <v>56</v>
      </c>
      <c r="B72" s="31"/>
      <c r="C72" s="29"/>
      <c r="D72" s="29"/>
      <c r="E72" s="29"/>
      <c r="F72" s="29"/>
      <c r="K72" s="11"/>
    </row>
    <row r="73" spans="1:11" s="10" customFormat="1" ht="13.5" customHeight="1">
      <c r="A73" s="57" t="s">
        <v>56</v>
      </c>
      <c r="B73" s="57"/>
      <c r="C73" s="57"/>
      <c r="D73" s="57"/>
      <c r="E73" s="57"/>
      <c r="F73" s="57"/>
      <c r="K73" s="11"/>
    </row>
    <row r="74" spans="1:11" s="10" customFormat="1" ht="13.5" customHeight="1">
      <c r="A74" s="117" t="s">
        <v>56</v>
      </c>
      <c r="B74" s="34"/>
      <c r="C74" s="30"/>
      <c r="D74" s="30"/>
      <c r="E74" s="30"/>
      <c r="F74" s="30"/>
      <c r="K74" s="11"/>
    </row>
    <row r="75" spans="1:11" s="10" customFormat="1" ht="13.5" customHeight="1">
      <c r="A75" s="27" t="s">
        <v>56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28" t="s">
        <v>56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27" t="s">
        <v>39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1447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">
        <v>29</v>
      </c>
      <c r="B80" s="19"/>
      <c r="C80" s="19"/>
      <c r="D80" s="19"/>
      <c r="E80" s="19"/>
      <c r="F80" s="19"/>
    </row>
    <row r="81" spans="1:6" s="10" customFormat="1" ht="13.5" customHeight="1">
      <c r="A81" s="26" t="s">
        <v>56</v>
      </c>
      <c r="B81" s="19"/>
      <c r="C81" s="19"/>
      <c r="D81" s="19"/>
      <c r="E81" s="19"/>
      <c r="F81" s="19"/>
    </row>
    <row r="82" spans="1:6" s="10" customFormat="1" ht="13.5" customHeight="1">
      <c r="A82" s="115" t="s">
        <v>56</v>
      </c>
      <c r="B82" s="19"/>
      <c r="C82" s="19"/>
      <c r="D82" s="19"/>
      <c r="E82" s="19"/>
      <c r="F82" s="19"/>
    </row>
    <row r="83" spans="1:6" s="10" customFormat="1" ht="13.5" customHeight="1">
      <c r="A83" s="115" t="s">
        <v>56</v>
      </c>
      <c r="B83" s="19"/>
      <c r="C83" s="19"/>
      <c r="D83" s="19"/>
      <c r="E83" s="19"/>
      <c r="F83" s="19"/>
    </row>
    <row r="84" spans="1:6" s="10" customFormat="1" ht="13.5" customHeight="1">
      <c r="A84" s="115" t="s">
        <v>56</v>
      </c>
      <c r="B84" s="19"/>
      <c r="C84" s="19"/>
      <c r="D84" s="19"/>
      <c r="E84" s="19"/>
      <c r="F84" s="19"/>
    </row>
    <row r="85" spans="1:6" s="10" customFormat="1" ht="13.5" customHeight="1">
      <c r="A85" s="115" t="s">
        <v>56</v>
      </c>
      <c r="B85" s="19"/>
      <c r="C85" s="19"/>
      <c r="D85" s="19"/>
      <c r="E85" s="19"/>
      <c r="F85" s="19"/>
    </row>
    <row r="86" spans="1:6" s="10" customFormat="1" ht="13.5" customHeight="1">
      <c r="A86" s="115" t="s">
        <v>56</v>
      </c>
      <c r="B86" s="19"/>
      <c r="C86" s="19"/>
      <c r="D86" s="19"/>
      <c r="E86" s="19"/>
      <c r="F86" s="19"/>
    </row>
    <row r="87" spans="1:6" s="10" customFormat="1" ht="13.5" customHeight="1">
      <c r="A87" s="115" t="s">
        <v>56</v>
      </c>
      <c r="B87" s="19"/>
      <c r="C87" s="19"/>
      <c r="D87" s="19"/>
      <c r="E87" s="19"/>
      <c r="F87" s="19"/>
    </row>
    <row r="88" spans="1:6" s="10" customFormat="1" ht="13.5" customHeight="1">
      <c r="A88" s="27" t="s">
        <v>39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">
        <v>19</v>
      </c>
      <c r="B91" s="22"/>
      <c r="C91" s="22"/>
      <c r="D91" s="22"/>
      <c r="E91" s="22"/>
      <c r="F91" s="22"/>
    </row>
    <row r="92" spans="1:6" s="10" customFormat="1" ht="13.5" customHeight="1">
      <c r="A92" s="8" t="s">
        <v>72</v>
      </c>
      <c r="B92" s="22"/>
      <c r="C92" s="22"/>
      <c r="D92" s="22"/>
      <c r="E92" s="22"/>
      <c r="F92" s="22"/>
    </row>
    <row r="93" spans="1:6" s="10" customFormat="1" ht="13.5" customHeight="1">
      <c r="A93" s="4" t="s">
        <v>70</v>
      </c>
      <c r="B93" s="22"/>
      <c r="C93" s="22"/>
      <c r="D93" s="22"/>
      <c r="E93" s="22"/>
      <c r="F93" s="22"/>
    </row>
    <row r="94" spans="1:6" s="10" customFormat="1" ht="13.5" customHeight="1">
      <c r="A94" s="27" t="s">
        <v>71</v>
      </c>
      <c r="B94" s="24"/>
      <c r="C94" s="22"/>
      <c r="D94" s="22"/>
      <c r="E94" s="22"/>
      <c r="F94" s="22"/>
    </row>
    <row r="95" spans="1:6" s="10" customFormat="1" ht="13.5" customHeight="1">
      <c r="A95" s="116" t="s">
        <v>56</v>
      </c>
      <c r="B95" s="24"/>
      <c r="C95" s="22"/>
      <c r="D95" s="22"/>
      <c r="E95" s="22"/>
      <c r="F95" s="22"/>
    </row>
    <row r="96" spans="1:6" s="10" customFormat="1" ht="13.5" customHeight="1">
      <c r="A96" s="116" t="s">
        <v>56</v>
      </c>
      <c r="B96" s="24"/>
      <c r="C96" s="22"/>
      <c r="D96" s="22"/>
      <c r="E96" s="22"/>
      <c r="F96" s="22"/>
    </row>
    <row r="97" spans="1:6" s="10" customFormat="1" ht="13.5" customHeight="1">
      <c r="A97" s="116" t="s">
        <v>56</v>
      </c>
      <c r="B97" s="24"/>
      <c r="C97" s="22"/>
      <c r="D97" s="22"/>
      <c r="E97" s="22"/>
      <c r="F97" s="22"/>
    </row>
    <row r="98" spans="1:6" s="10" customFormat="1" ht="13.5" customHeight="1">
      <c r="A98" s="116" t="s">
        <v>56</v>
      </c>
      <c r="B98" s="24"/>
      <c r="C98" s="22"/>
      <c r="D98" s="22"/>
      <c r="E98" s="22"/>
      <c r="F98" s="22"/>
    </row>
    <row r="99" spans="1:6" s="10" customFormat="1" ht="13.5" customHeight="1">
      <c r="A99" s="28" t="s">
        <v>56</v>
      </c>
      <c r="B99" s="24"/>
      <c r="C99" s="22"/>
      <c r="D99" s="22"/>
      <c r="E99" s="22"/>
      <c r="F99" s="22"/>
    </row>
    <row r="100" spans="1:6" s="10" customFormat="1" ht="13.5" customHeight="1">
      <c r="A100" s="28" t="s">
        <v>56</v>
      </c>
      <c r="B100" s="24"/>
      <c r="C100" s="22"/>
      <c r="D100" s="22"/>
      <c r="E100" s="22"/>
      <c r="F100" s="22"/>
    </row>
    <row r="101" spans="1:6" s="10" customFormat="1" ht="13.5" customHeight="1">
      <c r="A101" s="28" t="s">
        <v>56</v>
      </c>
      <c r="B101" s="24"/>
      <c r="C101" s="22"/>
      <c r="D101" s="22"/>
      <c r="E101" s="22"/>
      <c r="F101" s="22"/>
    </row>
    <row r="102" spans="1:6" s="10" customFormat="1" ht="13.5" customHeight="1">
      <c r="A102" s="27" t="s">
        <v>39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6" t="s">
        <v>5</v>
      </c>
      <c r="B105" s="19"/>
      <c r="C105" s="19"/>
      <c r="D105" s="19"/>
      <c r="E105" s="19"/>
      <c r="F105" s="19"/>
    </row>
    <row r="106" spans="1:6" s="10" customFormat="1" ht="13.5" customHeight="1">
      <c r="A106" s="127" t="s">
        <v>12</v>
      </c>
      <c r="B106" s="19"/>
      <c r="C106" s="19"/>
      <c r="D106" s="19"/>
      <c r="E106" s="19"/>
      <c r="F106" s="19"/>
    </row>
    <row r="107" spans="1:11" s="10" customFormat="1" ht="13.5" customHeight="1">
      <c r="A107" s="128" t="s">
        <v>120</v>
      </c>
      <c r="B107" s="127"/>
      <c r="C107" s="127"/>
      <c r="D107" s="127"/>
      <c r="E107" s="127"/>
      <c r="F107" s="127"/>
      <c r="K107" s="3"/>
    </row>
    <row r="108" spans="1:6" s="10" customFormat="1" ht="13.5" customHeight="1">
      <c r="A108" s="26" t="s">
        <v>17</v>
      </c>
      <c r="B108" s="127"/>
      <c r="C108" s="127"/>
      <c r="D108" s="127"/>
      <c r="E108" s="127"/>
      <c r="F108" s="127"/>
    </row>
    <row r="109" spans="1:6" s="10" customFormat="1" ht="13.5" customHeight="1">
      <c r="A109" s="27" t="s">
        <v>81</v>
      </c>
      <c r="B109" s="19"/>
      <c r="C109" s="19"/>
      <c r="D109" s="19"/>
      <c r="E109" s="19"/>
      <c r="F109" s="19"/>
    </row>
    <row r="110" spans="1:6" s="10" customFormat="1" ht="13.5" customHeight="1">
      <c r="A110" s="26" t="s">
        <v>24</v>
      </c>
      <c r="B110" s="19">
        <v>6</v>
      </c>
      <c r="C110" s="19">
        <v>4</v>
      </c>
      <c r="D110" s="19"/>
      <c r="E110" s="19"/>
      <c r="F110" s="19"/>
    </row>
    <row r="111" spans="1:6" s="10" customFormat="1" ht="13.5" customHeight="1">
      <c r="A111" s="27" t="s">
        <v>130</v>
      </c>
      <c r="B111" s="19"/>
      <c r="C111" s="19"/>
      <c r="D111" s="19"/>
      <c r="E111" s="19"/>
      <c r="F111" s="19"/>
    </row>
    <row r="112" spans="1:6" s="10" customFormat="1" ht="13.5" customHeight="1">
      <c r="A112" s="127" t="s">
        <v>56</v>
      </c>
      <c r="B112" s="19"/>
      <c r="C112" s="19"/>
      <c r="D112" s="19"/>
      <c r="E112" s="19"/>
      <c r="F112" s="19"/>
    </row>
    <row r="113" spans="1:6" s="10" customFormat="1" ht="13.5" customHeight="1">
      <c r="A113" s="129" t="s">
        <v>56</v>
      </c>
      <c r="B113" s="19"/>
      <c r="C113" s="19"/>
      <c r="D113" s="19"/>
      <c r="E113" s="19"/>
      <c r="F113" s="19"/>
    </row>
    <row r="114" spans="1:6" s="10" customFormat="1" ht="13.5" customHeight="1">
      <c r="A114" s="27" t="s">
        <v>56</v>
      </c>
      <c r="B114" s="19"/>
      <c r="C114" s="19"/>
      <c r="D114" s="19"/>
      <c r="E114" s="19"/>
      <c r="F114" s="19"/>
    </row>
    <row r="115" spans="1:6" s="10" customFormat="1" ht="13.5" customHeight="1">
      <c r="A115" s="27" t="s">
        <v>56</v>
      </c>
      <c r="B115" s="19"/>
      <c r="C115" s="19"/>
      <c r="D115" s="19"/>
      <c r="E115" s="19"/>
      <c r="F115" s="19"/>
    </row>
    <row r="116" spans="1:6" s="10" customFormat="1" ht="13.5" customHeight="1">
      <c r="A116" s="27" t="s">
        <v>56</v>
      </c>
      <c r="B116" s="19"/>
      <c r="C116" s="19"/>
      <c r="D116" s="19"/>
      <c r="E116" s="19"/>
      <c r="F116" s="19"/>
    </row>
    <row r="117" spans="1:6" s="10" customFormat="1" ht="13.5" customHeight="1">
      <c r="A117" s="27" t="s">
        <v>56</v>
      </c>
      <c r="B117" s="19"/>
      <c r="C117" s="19"/>
      <c r="D117" s="19"/>
      <c r="E117" s="19"/>
      <c r="F117" s="19"/>
    </row>
    <row r="118" spans="1:6" s="10" customFormat="1" ht="13.5" customHeight="1">
      <c r="A118" s="27" t="s">
        <v>56</v>
      </c>
      <c r="B118" s="19"/>
      <c r="C118" s="19"/>
      <c r="D118" s="19"/>
      <c r="E118" s="19"/>
      <c r="F118" s="19"/>
    </row>
    <row r="119" spans="1:6" s="10" customFormat="1" ht="13.5" customHeight="1">
      <c r="A119" s="27" t="s">
        <v>39</v>
      </c>
      <c r="B119" s="19"/>
      <c r="C119" s="19">
        <v>87</v>
      </c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6</v>
      </c>
      <c r="C120" s="32">
        <f>SUM(C105:C119)</f>
        <v>91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61331</v>
      </c>
      <c r="C122" s="41">
        <f>+C41+C62+C78+C89+C103+C120</f>
        <v>105151</v>
      </c>
      <c r="D122" s="41">
        <f>+D41+D62+D78+D89+D103+D120</f>
        <v>17300</v>
      </c>
      <c r="E122" s="41">
        <f>+E41+E62+E78+E89+E103+E120</f>
        <v>0</v>
      </c>
      <c r="F122" s="41">
        <f>+F41+F62+F78+F89+F103+F120</f>
        <v>1057</v>
      </c>
    </row>
    <row r="123" spans="1:11" s="11" customFormat="1" ht="26.25" customHeight="1">
      <c r="A123" s="139" t="s">
        <v>73</v>
      </c>
      <c r="B123" s="140"/>
      <c r="C123" s="42">
        <f>B122+C122+D122+E122+F122</f>
        <v>184839</v>
      </c>
      <c r="D123" s="3"/>
      <c r="E123" s="3"/>
      <c r="F123" s="3"/>
      <c r="K123" s="11" t="s">
        <v>56</v>
      </c>
    </row>
    <row r="124" spans="1:6" s="11" customFormat="1" ht="13.5" customHeight="1">
      <c r="A124" s="43" t="s">
        <v>47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50624</v>
      </c>
      <c r="C126" s="6"/>
      <c r="D126" s="133" t="s">
        <v>34</v>
      </c>
      <c r="E126" s="133"/>
      <c r="F126" s="112">
        <v>3</v>
      </c>
    </row>
    <row r="127" spans="1:6" s="11" customFormat="1" ht="13.5" customHeight="1">
      <c r="A127" s="52" t="s">
        <v>75</v>
      </c>
      <c r="B127" s="16">
        <f>+B62</f>
        <v>9254</v>
      </c>
      <c r="C127" s="7">
        <f>D100+D78+D12+D65</f>
        <v>15276</v>
      </c>
      <c r="D127" s="133" t="s">
        <v>35</v>
      </c>
      <c r="E127" s="133"/>
      <c r="F127" s="112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12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12"/>
    </row>
    <row r="130" spans="1:6" s="11" customFormat="1" ht="13.5" customHeight="1">
      <c r="A130" s="52" t="s">
        <v>76</v>
      </c>
      <c r="B130" s="16">
        <f>+B78</f>
        <v>1447</v>
      </c>
      <c r="C130" s="6"/>
      <c r="D130" s="133" t="s">
        <v>40</v>
      </c>
      <c r="E130" s="133"/>
      <c r="F130" s="112">
        <v>9</v>
      </c>
    </row>
    <row r="131" spans="1:6" s="11" customFormat="1" ht="13.5" customHeight="1">
      <c r="A131" s="15" t="s">
        <v>39</v>
      </c>
      <c r="B131" s="16">
        <f>+B120</f>
        <v>6</v>
      </c>
      <c r="C131" s="6"/>
      <c r="D131" s="133" t="s">
        <v>41</v>
      </c>
      <c r="E131" s="133"/>
      <c r="F131" s="112"/>
    </row>
    <row r="132" spans="1:6" s="11" customFormat="1" ht="13.5" customHeight="1">
      <c r="A132" s="53" t="s">
        <v>77</v>
      </c>
      <c r="B132" s="54">
        <f>SUM(B126:B131)</f>
        <v>61331</v>
      </c>
      <c r="C132" s="6"/>
      <c r="D132" s="133" t="s">
        <v>42</v>
      </c>
      <c r="E132" s="133"/>
      <c r="F132" s="112">
        <v>9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12">
        <v>1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12">
        <v>7</v>
      </c>
    </row>
    <row r="135" spans="1:6" s="11" customFormat="1" ht="13.5" customHeight="1">
      <c r="A135" s="17" t="s">
        <v>6</v>
      </c>
      <c r="B135" s="18">
        <f>+C4</f>
        <v>104395</v>
      </c>
      <c r="C135" s="1"/>
      <c r="D135" s="133" t="s">
        <v>45</v>
      </c>
      <c r="E135" s="133"/>
      <c r="F135" s="112">
        <v>4</v>
      </c>
    </row>
    <row r="136" spans="1:6" s="11" customFormat="1" ht="13.5" customHeight="1">
      <c r="A136" s="17" t="s">
        <v>10</v>
      </c>
      <c r="B136" s="18">
        <f>+C8</f>
        <v>0</v>
      </c>
      <c r="C136" s="1"/>
      <c r="D136" s="137" t="s">
        <v>83</v>
      </c>
      <c r="E136" s="133"/>
      <c r="F136" s="112">
        <v>1</v>
      </c>
    </row>
    <row r="137" spans="1:6" s="11" customFormat="1" ht="13.5" customHeight="1">
      <c r="A137" s="17" t="s">
        <v>39</v>
      </c>
      <c r="B137" s="18">
        <f>+C122-C4-C8-C111</f>
        <v>756</v>
      </c>
      <c r="C137" s="1"/>
      <c r="D137" s="137" t="s">
        <v>84</v>
      </c>
      <c r="E137" s="133"/>
      <c r="F137" s="112">
        <v>2</v>
      </c>
    </row>
    <row r="138" spans="1:6" s="11" customFormat="1" ht="13.5" customHeight="1">
      <c r="A138" s="17" t="s">
        <v>132</v>
      </c>
      <c r="B138" s="130">
        <f>C111</f>
        <v>0</v>
      </c>
      <c r="C138" s="1"/>
      <c r="D138" s="135" t="s">
        <v>48</v>
      </c>
      <c r="E138" s="136"/>
      <c r="F138" s="113">
        <f>SUM(F126:F137)</f>
        <v>36</v>
      </c>
    </row>
    <row r="139" spans="1:6" s="11" customFormat="1" ht="15">
      <c r="A139" s="56" t="s">
        <v>78</v>
      </c>
      <c r="B139" s="55">
        <f>SUM(B135:B138)</f>
        <v>105151</v>
      </c>
      <c r="C139" s="59" t="str">
        <f>+A1</f>
        <v>Enero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1" customFormat="1" ht="15">
      <c r="A141" s="134" t="s">
        <v>103</v>
      </c>
      <c r="B141" s="134"/>
      <c r="C141" s="134"/>
      <c r="D141" s="134"/>
      <c r="E141" s="134"/>
      <c r="F141" s="134"/>
    </row>
    <row r="142" spans="3:6" s="11" customFormat="1" ht="15">
      <c r="C142" s="10"/>
      <c r="D142" s="10"/>
      <c r="E142" s="10"/>
      <c r="F142" s="10"/>
    </row>
    <row r="143" spans="1:6" s="11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1" customFormat="1" ht="15">
      <c r="A144" s="28" t="s">
        <v>87</v>
      </c>
      <c r="B144" s="28"/>
      <c r="C144" s="57"/>
      <c r="D144" s="57"/>
      <c r="E144" s="57"/>
      <c r="F144" s="57">
        <f>SUM(B144:E144)</f>
        <v>0</v>
      </c>
    </row>
    <row r="145" spans="1:11" s="11" customFormat="1" ht="15">
      <c r="A145" s="28" t="s">
        <v>88</v>
      </c>
      <c r="B145" s="28">
        <v>349</v>
      </c>
      <c r="C145" s="57">
        <v>2</v>
      </c>
      <c r="D145" s="57">
        <v>399</v>
      </c>
      <c r="E145" s="57">
        <v>11</v>
      </c>
      <c r="F145" s="57">
        <f>SUM(B145:E145)*2</f>
        <v>1522</v>
      </c>
      <c r="K145" s="11" t="s">
        <v>56</v>
      </c>
    </row>
    <row r="146" spans="1:6" s="11" customFormat="1" ht="15">
      <c r="A146" s="28" t="s">
        <v>99</v>
      </c>
      <c r="B146" s="28"/>
      <c r="C146" s="57"/>
      <c r="D146" s="57"/>
      <c r="E146" s="57"/>
      <c r="F146" s="57">
        <f>SUM(B146:E146)*2</f>
        <v>0</v>
      </c>
    </row>
    <row r="147" spans="1:6" s="11" customFormat="1" ht="15">
      <c r="A147" s="28" t="s">
        <v>89</v>
      </c>
      <c r="B147" s="28">
        <v>280</v>
      </c>
      <c r="C147" s="57">
        <v>29</v>
      </c>
      <c r="D147" s="57">
        <v>240</v>
      </c>
      <c r="E147" s="57"/>
      <c r="F147" s="57">
        <f aca="true" t="shared" si="0" ref="F147:F155">SUM(B147:E147)</f>
        <v>549</v>
      </c>
    </row>
    <row r="148" spans="1:6" s="10" customFormat="1" ht="15">
      <c r="A148" s="28" t="s">
        <v>90</v>
      </c>
      <c r="B148" s="57">
        <v>57</v>
      </c>
      <c r="C148" s="57">
        <v>4</v>
      </c>
      <c r="D148" s="57"/>
      <c r="E148" s="57">
        <v>1</v>
      </c>
      <c r="F148" s="57">
        <f>SUM(B148:E148)*2</f>
        <v>124</v>
      </c>
    </row>
    <row r="149" spans="1:6" s="10" customFormat="1" ht="15">
      <c r="A149" s="28" t="s">
        <v>100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57" t="s">
        <v>93</v>
      </c>
      <c r="B150" s="57"/>
      <c r="C150" s="57"/>
      <c r="D150" s="57"/>
      <c r="E150" s="57"/>
      <c r="F150" s="57">
        <f t="shared" si="0"/>
        <v>0</v>
      </c>
    </row>
    <row r="151" spans="1:6" s="10" customFormat="1" ht="15">
      <c r="A151" s="57" t="s">
        <v>94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57" t="s">
        <v>97</v>
      </c>
      <c r="B152" s="57"/>
      <c r="C152" s="57"/>
      <c r="D152" s="57"/>
      <c r="E152" s="57"/>
      <c r="F152" s="57">
        <f t="shared" si="0"/>
        <v>0</v>
      </c>
    </row>
    <row r="153" spans="1:6" s="10" customFormat="1" ht="15">
      <c r="A153" s="57" t="s">
        <v>98</v>
      </c>
      <c r="B153" s="57"/>
      <c r="C153" s="57"/>
      <c r="D153" s="57"/>
      <c r="E153" s="57">
        <v>2</v>
      </c>
      <c r="F153" s="57">
        <f>SUM(B153:E153)*2</f>
        <v>4</v>
      </c>
    </row>
    <row r="154" spans="1:6" s="10" customFormat="1" ht="15">
      <c r="A154" s="57" t="s">
        <v>95</v>
      </c>
      <c r="B154" s="57"/>
      <c r="C154" s="57"/>
      <c r="D154" s="57"/>
      <c r="E154" s="57"/>
      <c r="F154" s="57">
        <f t="shared" si="0"/>
        <v>0</v>
      </c>
    </row>
    <row r="155" spans="1:6" s="10" customFormat="1" ht="15">
      <c r="A155" s="57" t="s">
        <v>96</v>
      </c>
      <c r="B155" s="57"/>
      <c r="C155" s="57"/>
      <c r="D155" s="57"/>
      <c r="E155" s="57"/>
      <c r="F155" s="57">
        <f t="shared" si="0"/>
        <v>0</v>
      </c>
    </row>
    <row r="156" spans="1:6" s="10" customFormat="1" ht="15">
      <c r="A156" s="62" t="s">
        <v>102</v>
      </c>
      <c r="B156" s="63">
        <f>SUM(B144:B155)</f>
        <v>686</v>
      </c>
      <c r="C156" s="63">
        <f>SUM(C144:C155)</f>
        <v>35</v>
      </c>
      <c r="D156" s="63">
        <f>SUM(D144:D155)</f>
        <v>639</v>
      </c>
      <c r="E156" s="63">
        <f>SUM(E144:E155)</f>
        <v>14</v>
      </c>
      <c r="F156" s="63">
        <f>SUM(F144:F155)</f>
        <v>2199</v>
      </c>
    </row>
    <row r="157" spans="1:5" ht="15.75">
      <c r="A157" s="28" t="s">
        <v>129</v>
      </c>
      <c r="B157" s="132">
        <f>+B156+C156+D156+E156</f>
        <v>1374</v>
      </c>
      <c r="C157" s="132"/>
      <c r="D157" s="132"/>
      <c r="E157" s="132"/>
    </row>
  </sheetData>
  <sheetProtection selectLockedCells="1" selectUnlockedCells="1"/>
  <mergeCells count="17">
    <mergeCell ref="D129:E129"/>
    <mergeCell ref="D130:E130"/>
    <mergeCell ref="A1:F1"/>
    <mergeCell ref="D126:E126"/>
    <mergeCell ref="D127:E127"/>
    <mergeCell ref="D128:E128"/>
    <mergeCell ref="A123:B123"/>
    <mergeCell ref="B157:E157"/>
    <mergeCell ref="D131:E131"/>
    <mergeCell ref="D132:E132"/>
    <mergeCell ref="A141:F141"/>
    <mergeCell ref="D138:E138"/>
    <mergeCell ref="D137:E137"/>
    <mergeCell ref="D133:E133"/>
    <mergeCell ref="D134:E134"/>
    <mergeCell ref="D135:E135"/>
    <mergeCell ref="D136:E136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100">
      <selection activeCell="D50" sqref="D50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140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/>
      <c r="C3" s="22"/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104583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f>25590+4207</f>
        <v>29797</v>
      </c>
      <c r="C5" s="22"/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/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>
        <v>52</v>
      </c>
      <c r="C7" s="22">
        <v>79</v>
      </c>
      <c r="D7" s="22"/>
      <c r="E7" s="22"/>
      <c r="F7" s="22"/>
    </row>
    <row r="8" spans="1:7" s="10" customFormat="1" ht="13.5" customHeight="1">
      <c r="A8" s="26" t="str">
        <f>+Enero!A8</f>
        <v>BREA</v>
      </c>
      <c r="B8" s="24"/>
      <c r="C8" s="22"/>
      <c r="D8" s="22"/>
      <c r="E8" s="22"/>
      <c r="F8" s="22"/>
      <c r="G8" s="64" t="s">
        <v>115</v>
      </c>
    </row>
    <row r="9" spans="1:7" s="10" customFormat="1" ht="13.5" customHeight="1">
      <c r="A9" s="26" t="str">
        <f>+Enero!A9</f>
        <v>BRIQUETA</v>
      </c>
      <c r="B9" s="24"/>
      <c r="C9" s="22"/>
      <c r="D9" s="22"/>
      <c r="E9" s="22"/>
      <c r="F9" s="22"/>
      <c r="G9" s="64" t="s">
        <v>116</v>
      </c>
    </row>
    <row r="10" spans="1:7" s="10" customFormat="1" ht="13.5" customHeight="1">
      <c r="A10" s="26" t="str">
        <f>+Enero!A10</f>
        <v>CATODOS A  GRANEL</v>
      </c>
      <c r="B10" s="24"/>
      <c r="C10" s="22"/>
      <c r="D10" s="22"/>
      <c r="E10" s="22"/>
      <c r="F10" s="22"/>
      <c r="G10" s="64" t="s">
        <v>117</v>
      </c>
    </row>
    <row r="11" spans="1:7" s="10" customFormat="1" ht="13.5" customHeight="1">
      <c r="A11" s="26" t="str">
        <f>+Enero!A11</f>
        <v>CEMENTO</v>
      </c>
      <c r="B11" s="24"/>
      <c r="C11" s="22"/>
      <c r="D11" s="22"/>
      <c r="E11" s="22"/>
      <c r="F11" s="22"/>
      <c r="G11" s="64" t="s">
        <v>118</v>
      </c>
    </row>
    <row r="12" spans="1:6" s="10" customFormat="1" ht="13.5" customHeight="1">
      <c r="A12" s="26" t="str">
        <f>+Enero!A12</f>
        <v>COKE</v>
      </c>
      <c r="B12" s="24"/>
      <c r="C12" s="22"/>
      <c r="D12" s="22">
        <v>15105</v>
      </c>
      <c r="E12" s="22"/>
      <c r="F12" s="22"/>
    </row>
    <row r="13" spans="1:6" s="10" customFormat="1" ht="13.5" customHeight="1">
      <c r="A13" s="26" t="str">
        <f>+Enero!A13</f>
        <v>FLUORURO DE ALUMINIO</v>
      </c>
      <c r="B13" s="24"/>
      <c r="C13" s="22"/>
      <c r="D13" s="22"/>
      <c r="E13" s="22"/>
      <c r="F13" s="22"/>
    </row>
    <row r="14" spans="1:6" s="10" customFormat="1" ht="13.5" customHeight="1">
      <c r="A14" s="26" t="str">
        <f>+Enero!A14</f>
        <v>INSUMOS</v>
      </c>
      <c r="B14" s="24">
        <v>1</v>
      </c>
      <c r="C14" s="22">
        <f>20+119+19+7646</f>
        <v>7804</v>
      </c>
      <c r="D14" s="22"/>
      <c r="E14" s="22"/>
      <c r="F14" s="22"/>
    </row>
    <row r="15" spans="1:6" s="10" customFormat="1" ht="13.5" customHeight="1">
      <c r="A15" s="26" t="str">
        <f>+Enero!A15</f>
        <v>LADRILLOS AISLANTES</v>
      </c>
      <c r="B15" s="24"/>
      <c r="C15" s="22"/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>
        <v>50</v>
      </c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>
        <v>15</v>
      </c>
      <c r="C18" s="22"/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/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v>51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/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/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/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/>
      <c r="C40" s="29"/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29865</v>
      </c>
      <c r="C41" s="32">
        <f>SUM(C3:C40)</f>
        <v>112567</v>
      </c>
      <c r="D41" s="32">
        <f>SUM(D3:D40)</f>
        <v>15105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>
        <v>26</v>
      </c>
      <c r="C43" s="19"/>
      <c r="D43" s="19"/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/>
      <c r="C44" s="30"/>
      <c r="D44" s="30"/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3967</v>
      </c>
      <c r="K45" s="11"/>
    </row>
    <row r="46" spans="1:11" s="10" customFormat="1" ht="13.5" customHeight="1">
      <c r="A46" s="26" t="str">
        <f>+Enero!A46</f>
        <v>INSUMOS</v>
      </c>
      <c r="B46" s="24"/>
      <c r="C46" s="22">
        <v>49</v>
      </c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16022</v>
      </c>
      <c r="C47" s="22">
        <v>133</v>
      </c>
      <c r="D47" s="22">
        <v>19027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/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v>1814</v>
      </c>
      <c r="C50" s="19"/>
      <c r="D50" s="19">
        <v>2770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17862</v>
      </c>
      <c r="C62" s="32">
        <f>SUM(C43:C61)</f>
        <v>182</v>
      </c>
      <c r="D62" s="32">
        <f>SUM(D43:D61)</f>
        <v>21797</v>
      </c>
      <c r="E62" s="32">
        <f>SUM(E43:E61)</f>
        <v>0</v>
      </c>
      <c r="F62" s="32">
        <f>SUM(F43:F61)</f>
        <v>3967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f>16+31+21</f>
        <v>68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f>51+50</f>
        <v>101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>
        <v>14</v>
      </c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409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536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104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331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1563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/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>
        <v>35</v>
      </c>
      <c r="C110" s="19">
        <f>12+22</f>
        <v>34</v>
      </c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>
        <v>5146</v>
      </c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/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35</v>
      </c>
      <c r="C120" s="32">
        <f>SUM(C105:C119)</f>
        <v>5180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49325</v>
      </c>
      <c r="C122" s="41">
        <f>+C41+C62+C78+C89+C103+C120</f>
        <v>117929</v>
      </c>
      <c r="D122" s="41">
        <f>+D41+D62+D78+D89+D103+D120</f>
        <v>36902</v>
      </c>
      <c r="E122" s="41">
        <f>+E41+E62+E78+E89+E103+E120</f>
        <v>0</v>
      </c>
      <c r="F122" s="41">
        <f>+F41+F62+F78+F89+F103+F120</f>
        <v>3967</v>
      </c>
    </row>
    <row r="123" spans="1:6" s="11" customFormat="1" ht="26.25" customHeight="1">
      <c r="A123" s="139" t="s">
        <v>73</v>
      </c>
      <c r="B123" s="140"/>
      <c r="C123" s="42">
        <f>B122+C122+D122+E122+F122</f>
        <v>208123</v>
      </c>
      <c r="D123" s="3"/>
      <c r="E123" s="3"/>
      <c r="F123" s="3"/>
    </row>
    <row r="124" spans="1:6" s="11" customFormat="1" ht="13.5" customHeight="1">
      <c r="A124" s="43" t="s">
        <v>57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29865</v>
      </c>
      <c r="C126" s="6"/>
      <c r="D126" s="133" t="s">
        <v>34</v>
      </c>
      <c r="E126" s="133"/>
      <c r="F126" s="13">
        <v>5</v>
      </c>
    </row>
    <row r="127" spans="1:6" s="11" customFormat="1" ht="13.5" customHeight="1">
      <c r="A127" s="52" t="s">
        <v>75</v>
      </c>
      <c r="B127" s="16">
        <f>+B62</f>
        <v>17862</v>
      </c>
      <c r="C127" s="7">
        <f>D100+D78+D12+D65</f>
        <v>15105</v>
      </c>
      <c r="D127" s="133" t="s">
        <v>35</v>
      </c>
      <c r="E127" s="133"/>
      <c r="F127" s="13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3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3"/>
    </row>
    <row r="130" spans="1:6" s="11" customFormat="1" ht="13.5" customHeight="1">
      <c r="A130" s="52" t="s">
        <v>76</v>
      </c>
      <c r="B130" s="16">
        <f>+B78</f>
        <v>1563</v>
      </c>
      <c r="C130" s="6"/>
      <c r="D130" s="133" t="s">
        <v>40</v>
      </c>
      <c r="E130" s="133"/>
      <c r="F130" s="13"/>
    </row>
    <row r="131" spans="1:6" s="11" customFormat="1" ht="13.5" customHeight="1">
      <c r="A131" s="15" t="s">
        <v>39</v>
      </c>
      <c r="B131" s="16">
        <f>+B120</f>
        <v>35</v>
      </c>
      <c r="C131" s="6"/>
      <c r="D131" s="133" t="s">
        <v>41</v>
      </c>
      <c r="E131" s="133"/>
      <c r="F131" s="13">
        <v>203</v>
      </c>
    </row>
    <row r="132" spans="1:6" s="11" customFormat="1" ht="13.5" customHeight="1">
      <c r="A132" s="53" t="s">
        <v>77</v>
      </c>
      <c r="B132" s="54">
        <f>SUM(B126:B131)</f>
        <v>49325</v>
      </c>
      <c r="C132" s="6"/>
      <c r="D132" s="133" t="s">
        <v>42</v>
      </c>
      <c r="E132" s="133"/>
      <c r="F132" s="13">
        <v>6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3">
        <v>154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3"/>
    </row>
    <row r="135" spans="1:6" s="11" customFormat="1" ht="13.5" customHeight="1">
      <c r="A135" s="17" t="s">
        <v>6</v>
      </c>
      <c r="B135" s="18">
        <f>+C4</f>
        <v>104583</v>
      </c>
      <c r="C135" s="1"/>
      <c r="D135" s="133" t="s">
        <v>45</v>
      </c>
      <c r="E135" s="133"/>
      <c r="F135" s="13">
        <v>5</v>
      </c>
    </row>
    <row r="136" spans="1:6" s="11" customFormat="1" ht="13.5" customHeight="1">
      <c r="A136" s="17" t="s">
        <v>10</v>
      </c>
      <c r="B136" s="18">
        <f>+C8</f>
        <v>0</v>
      </c>
      <c r="C136" s="1"/>
      <c r="D136" s="137" t="s">
        <v>83</v>
      </c>
      <c r="E136" s="133"/>
      <c r="F136" s="13">
        <v>1</v>
      </c>
    </row>
    <row r="137" spans="1:6" s="11" customFormat="1" ht="13.5" customHeight="1">
      <c r="A137" s="17" t="s">
        <v>39</v>
      </c>
      <c r="B137" s="18">
        <f>+C122-C4-C8-C111</f>
        <v>8200</v>
      </c>
      <c r="C137" s="1"/>
      <c r="D137" s="137" t="s">
        <v>84</v>
      </c>
      <c r="E137" s="133"/>
      <c r="F137" s="13">
        <v>2</v>
      </c>
    </row>
    <row r="138" spans="1:6" s="11" customFormat="1" ht="13.5" customHeight="1">
      <c r="A138" s="17" t="s">
        <v>132</v>
      </c>
      <c r="B138" s="130">
        <f>C111</f>
        <v>5146</v>
      </c>
      <c r="C138" s="1"/>
      <c r="D138" s="135" t="s">
        <v>48</v>
      </c>
      <c r="E138" s="136"/>
      <c r="F138" s="14">
        <f>SUM(F126:F137)</f>
        <v>376</v>
      </c>
    </row>
    <row r="139" spans="1:6" s="11" customFormat="1" ht="15">
      <c r="A139" s="56" t="s">
        <v>78</v>
      </c>
      <c r="B139" s="55">
        <f>SUM(B135:B138)</f>
        <v>117929</v>
      </c>
      <c r="C139" s="59" t="str">
        <f>+A1</f>
        <v>Septiembre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684</v>
      </c>
      <c r="C145" s="57">
        <v>2</v>
      </c>
      <c r="D145" s="57">
        <v>622</v>
      </c>
      <c r="E145" s="57"/>
      <c r="F145" s="57">
        <f>SUM(B145:E145)*2</f>
        <v>2616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397</v>
      </c>
      <c r="C147" s="57">
        <v>97</v>
      </c>
      <c r="D147" s="57">
        <v>515</v>
      </c>
      <c r="E147" s="57"/>
      <c r="F147" s="57">
        <f>SUM(B147:E147)</f>
        <v>1009</v>
      </c>
    </row>
    <row r="148" spans="1:6" s="10" customFormat="1" ht="15">
      <c r="A148" s="28" t="str">
        <f>+Enero!A148</f>
        <v>STD 40 Pies</v>
      </c>
      <c r="B148" s="57">
        <v>41</v>
      </c>
      <c r="C148" s="57">
        <v>33</v>
      </c>
      <c r="D148" s="57"/>
      <c r="E148" s="57"/>
      <c r="F148" s="57">
        <f>SUM(B148:E148)*2</f>
        <v>148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>SUM(B150:E150)</f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>SUM(B152:E152)</f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>SUM(B154:E154)</f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>SUM(B155:E155)</f>
        <v>0</v>
      </c>
    </row>
    <row r="156" spans="1:6" s="10" customFormat="1" ht="15">
      <c r="A156" s="62" t="s">
        <v>102</v>
      </c>
      <c r="B156" s="63">
        <f>SUM(B144:B155)</f>
        <v>1122</v>
      </c>
      <c r="C156" s="63">
        <f>SUM(C144:C155)</f>
        <v>132</v>
      </c>
      <c r="D156" s="63">
        <f>SUM(D144:D155)</f>
        <v>1137</v>
      </c>
      <c r="E156" s="63">
        <f>SUM(E144:E155)</f>
        <v>0</v>
      </c>
      <c r="F156" s="63">
        <f>SUM(F144:F155)</f>
        <v>3773</v>
      </c>
    </row>
    <row r="157" spans="1:6" s="10" customFormat="1" ht="15.75">
      <c r="A157" s="28" t="s">
        <v>129</v>
      </c>
      <c r="B157" s="132">
        <f>+B156+C156+D156+E156</f>
        <v>2391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D129:E129"/>
    <mergeCell ref="D130:E130"/>
    <mergeCell ref="A1:F1"/>
    <mergeCell ref="D126:E126"/>
    <mergeCell ref="D127:E127"/>
    <mergeCell ref="D128:E128"/>
    <mergeCell ref="A123:B123"/>
    <mergeCell ref="B157:E157"/>
    <mergeCell ref="D131:E131"/>
    <mergeCell ref="D132:E132"/>
    <mergeCell ref="A141:F141"/>
    <mergeCell ref="D138:E138"/>
    <mergeCell ref="D137:E137"/>
    <mergeCell ref="D133:E133"/>
    <mergeCell ref="D134:E134"/>
    <mergeCell ref="D135:E135"/>
    <mergeCell ref="D136:E136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97">
      <selection activeCell="D50" sqref="D50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141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/>
      <c r="C3" s="22">
        <v>20</v>
      </c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48940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f>100+492+606+5325</f>
        <v>6523</v>
      </c>
      <c r="C5" s="22">
        <f>25</f>
        <v>25</v>
      </c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/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/>
      <c r="C7" s="22">
        <v>78</v>
      </c>
      <c r="D7" s="22"/>
      <c r="E7" s="22"/>
      <c r="F7" s="22"/>
    </row>
    <row r="8" spans="1:6" s="10" customFormat="1" ht="13.5" customHeight="1">
      <c r="A8" s="26" t="str">
        <f>+Enero!A8</f>
        <v>BREA</v>
      </c>
      <c r="B8" s="24"/>
      <c r="C8" s="22">
        <v>5516</v>
      </c>
      <c r="D8" s="22"/>
      <c r="E8" s="22"/>
      <c r="F8" s="22"/>
    </row>
    <row r="9" spans="1:6" s="10" customFormat="1" ht="13.5" customHeight="1">
      <c r="A9" s="26" t="str">
        <f>+Enero!A9</f>
        <v>BRIQUETA</v>
      </c>
      <c r="B9" s="24"/>
      <c r="C9" s="22">
        <v>25</v>
      </c>
      <c r="D9" s="22"/>
      <c r="E9" s="22"/>
      <c r="F9" s="22"/>
    </row>
    <row r="10" spans="1:6" s="10" customFormat="1" ht="13.5" customHeight="1">
      <c r="A10" s="26" t="str">
        <f>+Enero!A10</f>
        <v>CATODOS A  GRANEL</v>
      </c>
      <c r="B10" s="24"/>
      <c r="C10" s="22">
        <v>222</v>
      </c>
      <c r="D10" s="22"/>
      <c r="E10" s="22"/>
      <c r="F10" s="22"/>
    </row>
    <row r="11" spans="1:7" s="10" customFormat="1" ht="13.5" customHeight="1">
      <c r="A11" s="26" t="str">
        <f>+Enero!A11</f>
        <v>CEMENTO</v>
      </c>
      <c r="B11" s="24"/>
      <c r="C11" s="22"/>
      <c r="D11" s="22"/>
      <c r="E11" s="22"/>
      <c r="F11" s="22"/>
      <c r="G11" s="64" t="s">
        <v>115</v>
      </c>
    </row>
    <row r="12" spans="1:7" s="10" customFormat="1" ht="13.5" customHeight="1">
      <c r="A12" s="26" t="str">
        <f>+Enero!A12</f>
        <v>COKE</v>
      </c>
      <c r="B12" s="24"/>
      <c r="C12" s="22"/>
      <c r="D12" s="22"/>
      <c r="E12" s="22"/>
      <c r="F12" s="22"/>
      <c r="G12" s="64" t="s">
        <v>116</v>
      </c>
    </row>
    <row r="13" spans="1:7" s="10" customFormat="1" ht="13.5" customHeight="1">
      <c r="A13" s="26" t="str">
        <f>+Enero!A13</f>
        <v>FLUORURO DE ALUMINIO</v>
      </c>
      <c r="B13" s="24"/>
      <c r="C13" s="22"/>
      <c r="D13" s="22"/>
      <c r="E13" s="22"/>
      <c r="F13" s="22"/>
      <c r="G13" s="64" t="s">
        <v>117</v>
      </c>
    </row>
    <row r="14" spans="1:7" s="10" customFormat="1" ht="13.5" customHeight="1">
      <c r="A14" s="26" t="str">
        <f>+Enero!A14</f>
        <v>INSUMOS</v>
      </c>
      <c r="B14" s="24"/>
      <c r="C14" s="22">
        <f>7454+24</f>
        <v>7478</v>
      </c>
      <c r="D14" s="22"/>
      <c r="E14" s="22"/>
      <c r="F14" s="22"/>
      <c r="G14" s="64" t="s">
        <v>118</v>
      </c>
    </row>
    <row r="15" spans="1:6" s="10" customFormat="1" ht="13.5" customHeight="1">
      <c r="A15" s="26" t="str">
        <f>+Enero!A15</f>
        <v>LADRILLOS AISLANTES</v>
      </c>
      <c r="B15" s="24"/>
      <c r="C15" s="22"/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/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/>
      <c r="C18" s="22">
        <v>4</v>
      </c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/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v>170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/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/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/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/>
      <c r="C40" s="29"/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6523</v>
      </c>
      <c r="C41" s="32">
        <f>SUM(C3:C40)</f>
        <v>62478</v>
      </c>
      <c r="D41" s="32">
        <f>SUM(D3:D40)</f>
        <v>0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>
        <v>16</v>
      </c>
      <c r="C43" s="19"/>
      <c r="D43" s="19"/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/>
      <c r="C44" s="30"/>
      <c r="D44" s="30"/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2094</v>
      </c>
      <c r="K45" s="11"/>
    </row>
    <row r="46" spans="1:11" s="10" customFormat="1" ht="13.5" customHeight="1">
      <c r="A46" s="26" t="str">
        <f>+Enero!A46</f>
        <v>INSUMOS</v>
      </c>
      <c r="B46" s="24"/>
      <c r="C46" s="22"/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15636</v>
      </c>
      <c r="C47" s="22"/>
      <c r="D47" s="22">
        <v>19722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>
        <v>769</v>
      </c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f>30+469</f>
        <v>499</v>
      </c>
      <c r="C50" s="19"/>
      <c r="D50" s="19">
        <v>1514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16920</v>
      </c>
      <c r="C62" s="32">
        <f>SUM(C43:C61)</f>
        <v>0</v>
      </c>
      <c r="D62" s="32">
        <f>SUM(D43:D61)</f>
        <v>21236</v>
      </c>
      <c r="E62" s="32">
        <f>SUM(E43:E61)</f>
        <v>0</v>
      </c>
      <c r="F62" s="32">
        <f>SUM(F43:F61)</f>
        <v>2094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v>3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v>171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>
        <v>53</v>
      </c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20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90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40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256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633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/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>
        <v>3</v>
      </c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/>
      <c r="C110" s="19"/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>
        <v>5208</v>
      </c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/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0</v>
      </c>
      <c r="C120" s="32">
        <f>SUM(C105:C119)</f>
        <v>5211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24076</v>
      </c>
      <c r="C122" s="41">
        <f>+C41+C62+C78+C89+C103+C120</f>
        <v>67689</v>
      </c>
      <c r="D122" s="41">
        <f>+D41+D62+D78+D89+D103+D120</f>
        <v>21236</v>
      </c>
      <c r="E122" s="41">
        <f>+E41+E62+E78+E89+E103+E120</f>
        <v>0</v>
      </c>
      <c r="F122" s="41">
        <f>+F41+F62+F78+F89+F103+F120</f>
        <v>2094</v>
      </c>
    </row>
    <row r="123" spans="1:6" s="11" customFormat="1" ht="26.25" customHeight="1">
      <c r="A123" s="139" t="s">
        <v>73</v>
      </c>
      <c r="B123" s="140"/>
      <c r="C123" s="42">
        <f>B122+C122+D122+E122+F122</f>
        <v>115095</v>
      </c>
      <c r="D123" s="3"/>
      <c r="E123" s="3"/>
      <c r="F123" s="3"/>
    </row>
    <row r="124" spans="1:6" s="11" customFormat="1" ht="13.5" customHeight="1">
      <c r="A124" s="43" t="s">
        <v>58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6523</v>
      </c>
      <c r="C126" s="6"/>
      <c r="D126" s="133" t="s">
        <v>34</v>
      </c>
      <c r="E126" s="133"/>
      <c r="F126" s="13">
        <v>4</v>
      </c>
    </row>
    <row r="127" spans="1:6" s="11" customFormat="1" ht="13.5" customHeight="1">
      <c r="A127" s="52" t="s">
        <v>75</v>
      </c>
      <c r="B127" s="16">
        <f>+B62</f>
        <v>16920</v>
      </c>
      <c r="C127" s="7">
        <f>D100+D78+D12+D65</f>
        <v>0</v>
      </c>
      <c r="D127" s="133" t="s">
        <v>35</v>
      </c>
      <c r="E127" s="133"/>
      <c r="F127" s="13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3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3"/>
    </row>
    <row r="130" spans="1:6" s="11" customFormat="1" ht="13.5" customHeight="1">
      <c r="A130" s="52" t="s">
        <v>76</v>
      </c>
      <c r="B130" s="16">
        <f>+B78</f>
        <v>633</v>
      </c>
      <c r="C130" s="6"/>
      <c r="D130" s="133" t="s">
        <v>40</v>
      </c>
      <c r="E130" s="133"/>
      <c r="F130" s="13">
        <v>3</v>
      </c>
    </row>
    <row r="131" spans="1:6" s="11" customFormat="1" ht="13.5" customHeight="1">
      <c r="A131" s="15" t="s">
        <v>39</v>
      </c>
      <c r="B131" s="16">
        <f>+B120</f>
        <v>0</v>
      </c>
      <c r="C131" s="6"/>
      <c r="D131" s="133" t="s">
        <v>41</v>
      </c>
      <c r="E131" s="133"/>
      <c r="F131" s="13">
        <v>181</v>
      </c>
    </row>
    <row r="132" spans="1:6" s="11" customFormat="1" ht="13.5" customHeight="1">
      <c r="A132" s="53" t="s">
        <v>77</v>
      </c>
      <c r="B132" s="54">
        <f>SUM(B126:B131)</f>
        <v>24076</v>
      </c>
      <c r="C132" s="6"/>
      <c r="D132" s="133" t="s">
        <v>42</v>
      </c>
      <c r="E132" s="133"/>
      <c r="F132" s="13">
        <v>6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3">
        <v>170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3"/>
    </row>
    <row r="135" spans="1:6" s="11" customFormat="1" ht="13.5" customHeight="1">
      <c r="A135" s="17" t="s">
        <v>6</v>
      </c>
      <c r="B135" s="18">
        <f>+C4</f>
        <v>48940</v>
      </c>
      <c r="C135" s="1"/>
      <c r="D135" s="133" t="s">
        <v>45</v>
      </c>
      <c r="E135" s="133"/>
      <c r="F135" s="13">
        <v>6</v>
      </c>
    </row>
    <row r="136" spans="1:6" s="11" customFormat="1" ht="13.5" customHeight="1">
      <c r="A136" s="17" t="s">
        <v>10</v>
      </c>
      <c r="B136" s="18">
        <f>+C8</f>
        <v>5516</v>
      </c>
      <c r="C136" s="1"/>
      <c r="D136" s="137" t="s">
        <v>83</v>
      </c>
      <c r="E136" s="133"/>
      <c r="F136" s="13">
        <v>1</v>
      </c>
    </row>
    <row r="137" spans="1:6" s="11" customFormat="1" ht="13.5" customHeight="1">
      <c r="A137" s="17" t="s">
        <v>39</v>
      </c>
      <c r="B137" s="18">
        <f>+C122-C4-C8-C111</f>
        <v>8025</v>
      </c>
      <c r="C137" s="1"/>
      <c r="D137" s="137" t="s">
        <v>84</v>
      </c>
      <c r="E137" s="133"/>
      <c r="F137" s="13">
        <v>1</v>
      </c>
    </row>
    <row r="138" spans="1:6" s="11" customFormat="1" ht="13.5" customHeight="1">
      <c r="A138" s="17" t="s">
        <v>132</v>
      </c>
      <c r="B138" s="130">
        <f>C111</f>
        <v>5208</v>
      </c>
      <c r="C138" s="1"/>
      <c r="D138" s="135" t="s">
        <v>48</v>
      </c>
      <c r="E138" s="136"/>
      <c r="F138" s="14">
        <f>SUM(F126:F137)</f>
        <v>372</v>
      </c>
    </row>
    <row r="139" spans="1:6" s="11" customFormat="1" ht="15">
      <c r="A139" s="56" t="s">
        <v>78</v>
      </c>
      <c r="B139" s="55">
        <f>SUM(B135:B138)</f>
        <v>67689</v>
      </c>
      <c r="C139" s="59" t="str">
        <f>+A1</f>
        <v>Octubre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643</v>
      </c>
      <c r="C145" s="57"/>
      <c r="D145" s="57">
        <v>742</v>
      </c>
      <c r="E145" s="57">
        <v>42</v>
      </c>
      <c r="F145" s="57">
        <f>SUM(B145:E145)*2</f>
        <v>2854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253</v>
      </c>
      <c r="C147" s="57">
        <v>112</v>
      </c>
      <c r="D147" s="57">
        <v>100</v>
      </c>
      <c r="E147" s="57"/>
      <c r="F147" s="57">
        <f>SUM(B147:E147)</f>
        <v>465</v>
      </c>
    </row>
    <row r="148" spans="1:6" s="10" customFormat="1" ht="15">
      <c r="A148" s="28" t="str">
        <f>+Enero!A148</f>
        <v>STD 40 Pies</v>
      </c>
      <c r="B148" s="57">
        <v>18</v>
      </c>
      <c r="C148" s="57">
        <v>14</v>
      </c>
      <c r="D148" s="57"/>
      <c r="E148" s="57"/>
      <c r="F148" s="57">
        <f>SUM(B148:E148)*2</f>
        <v>64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>SUM(B150:E150)</f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>SUM(B152:E152)</f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>SUM(B154:E154)</f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>SUM(B155:E155)</f>
        <v>0</v>
      </c>
    </row>
    <row r="156" spans="1:6" s="10" customFormat="1" ht="15">
      <c r="A156" s="62" t="s">
        <v>102</v>
      </c>
      <c r="B156" s="63">
        <f>SUM(B144:B155)</f>
        <v>914</v>
      </c>
      <c r="C156" s="63">
        <f>SUM(C144:C155)</f>
        <v>126</v>
      </c>
      <c r="D156" s="63">
        <f>SUM(D144:D155)</f>
        <v>842</v>
      </c>
      <c r="E156" s="63">
        <f>SUM(E144:E155)</f>
        <v>42</v>
      </c>
      <c r="F156" s="63">
        <f>SUM(F144:F155)</f>
        <v>3383</v>
      </c>
    </row>
    <row r="157" spans="1:6" s="10" customFormat="1" ht="15.75">
      <c r="A157" s="28" t="s">
        <v>129</v>
      </c>
      <c r="B157" s="132">
        <f>+B156+C156+D156+E156</f>
        <v>1924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B157:E157"/>
    <mergeCell ref="A141:F141"/>
    <mergeCell ref="D138:E138"/>
    <mergeCell ref="A123:B123"/>
    <mergeCell ref="D137:E137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A1:F1"/>
    <mergeCell ref="D126:E126"/>
    <mergeCell ref="D127:E127"/>
    <mergeCell ref="D128:E128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99">
      <selection activeCell="I126" sqref="I126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142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>
        <v>597</v>
      </c>
      <c r="C3" s="22">
        <v>22</v>
      </c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56700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f>34341+1062+606+2807</f>
        <v>38816</v>
      </c>
      <c r="C5" s="22">
        <f>76</f>
        <v>76</v>
      </c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>
        <v>503</v>
      </c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/>
      <c r="C7" s="22">
        <f>128+23</f>
        <v>151</v>
      </c>
      <c r="D7" s="22"/>
      <c r="E7" s="22"/>
      <c r="F7" s="22"/>
    </row>
    <row r="8" spans="1:6" s="10" customFormat="1" ht="13.5" customHeight="1">
      <c r="A8" s="26" t="str">
        <f>+Enero!A8</f>
        <v>BREA</v>
      </c>
      <c r="B8" s="24"/>
      <c r="C8" s="22">
        <v>5526</v>
      </c>
      <c r="D8" s="22"/>
      <c r="E8" s="22"/>
      <c r="F8" s="22"/>
    </row>
    <row r="9" spans="1:7" s="10" customFormat="1" ht="13.5" customHeight="1">
      <c r="A9" s="26" t="str">
        <f>+Enero!A9</f>
        <v>BRIQUETA</v>
      </c>
      <c r="B9" s="24"/>
      <c r="C9" s="22"/>
      <c r="D9" s="22"/>
      <c r="E9" s="22"/>
      <c r="F9" s="22"/>
      <c r="G9" s="64" t="s">
        <v>115</v>
      </c>
    </row>
    <row r="10" spans="1:7" s="10" customFormat="1" ht="13.5" customHeight="1">
      <c r="A10" s="26" t="str">
        <f>+Enero!A10</f>
        <v>CATODOS A  GRANEL</v>
      </c>
      <c r="B10" s="24"/>
      <c r="C10" s="22">
        <v>518</v>
      </c>
      <c r="D10" s="22"/>
      <c r="E10" s="22"/>
      <c r="F10" s="22"/>
      <c r="G10" s="64" t="s">
        <v>116</v>
      </c>
    </row>
    <row r="11" spans="1:7" s="10" customFormat="1" ht="13.5" customHeight="1">
      <c r="A11" s="26" t="str">
        <f>+Enero!A11</f>
        <v>CEMENTO</v>
      </c>
      <c r="B11" s="24"/>
      <c r="C11" s="22"/>
      <c r="D11" s="22"/>
      <c r="E11" s="22"/>
      <c r="F11" s="22"/>
      <c r="G11" s="64" t="s">
        <v>117</v>
      </c>
    </row>
    <row r="12" spans="1:7" s="10" customFormat="1" ht="13.5" customHeight="1">
      <c r="A12" s="26" t="str">
        <f>+Enero!A12</f>
        <v>COKE</v>
      </c>
      <c r="B12" s="24"/>
      <c r="C12" s="22"/>
      <c r="D12" s="22">
        <v>16026</v>
      </c>
      <c r="E12" s="22"/>
      <c r="F12" s="22"/>
      <c r="G12" s="64" t="s">
        <v>118</v>
      </c>
    </row>
    <row r="13" spans="1:6" s="10" customFormat="1" ht="13.5" customHeight="1">
      <c r="A13" s="26" t="str">
        <f>+Enero!A13</f>
        <v>FLUORURO DE ALUMINIO</v>
      </c>
      <c r="B13" s="24"/>
      <c r="C13" s="22">
        <v>302</v>
      </c>
      <c r="D13" s="22"/>
      <c r="E13" s="22"/>
      <c r="F13" s="22"/>
    </row>
    <row r="14" spans="1:6" s="10" customFormat="1" ht="13.5" customHeight="1">
      <c r="A14" s="26" t="str">
        <f>+Enero!A14</f>
        <v>INSUMOS</v>
      </c>
      <c r="B14" s="24"/>
      <c r="C14" s="22">
        <f>84+4626</f>
        <v>4710</v>
      </c>
      <c r="D14" s="22"/>
      <c r="E14" s="22"/>
      <c r="F14" s="22"/>
    </row>
    <row r="15" spans="1:6" s="10" customFormat="1" ht="13.5" customHeight="1">
      <c r="A15" s="26" t="str">
        <f>+Enero!A15</f>
        <v>LADRILLOS AISLANTES</v>
      </c>
      <c r="B15" s="24"/>
      <c r="C15" s="22"/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>
        <v>150</v>
      </c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/>
      <c r="C18" s="22"/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/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f>105+137</f>
        <v>242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/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/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/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/>
      <c r="C40" s="29">
        <v>313</v>
      </c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39916</v>
      </c>
      <c r="C41" s="32">
        <f>SUM(C3:C40)</f>
        <v>68710</v>
      </c>
      <c r="D41" s="32">
        <f>SUM(D3:D40)</f>
        <v>16026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/>
      <c r="C43" s="19"/>
      <c r="D43" s="19"/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>
        <v>40</v>
      </c>
      <c r="C44" s="30"/>
      <c r="D44" s="30"/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552</v>
      </c>
      <c r="K45" s="11"/>
    </row>
    <row r="46" spans="1:11" s="10" customFormat="1" ht="13.5" customHeight="1">
      <c r="A46" s="26" t="str">
        <f>+Enero!A46</f>
        <v>INSUMOS</v>
      </c>
      <c r="B46" s="24"/>
      <c r="C46" s="22"/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9214</v>
      </c>
      <c r="C47" s="22"/>
      <c r="D47" s="22">
        <v>2439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>
        <v>1356</v>
      </c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v>252</v>
      </c>
      <c r="C50" s="19">
        <v>28</v>
      </c>
      <c r="D50" s="19">
        <f>720+750</f>
        <v>1470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10862</v>
      </c>
      <c r="C62" s="32">
        <f>SUM(C43:C61)</f>
        <v>28</v>
      </c>
      <c r="D62" s="32">
        <f>SUM(D43:D61)</f>
        <v>3909</v>
      </c>
      <c r="E62" s="32">
        <f>SUM(E43:E61)</f>
        <v>0</v>
      </c>
      <c r="F62" s="32">
        <f>SUM(F43:F61)</f>
        <v>552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v>33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v>26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>
        <v>15</v>
      </c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95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25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51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175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420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/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/>
      <c r="C110" s="19"/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>
        <v>4809</v>
      </c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>
        <v>38</v>
      </c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0</v>
      </c>
      <c r="C120" s="32">
        <f>SUM(C105:C119)</f>
        <v>4847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51198</v>
      </c>
      <c r="C122" s="41">
        <f>+C41+C62+C78+C89+C103+C120</f>
        <v>73585</v>
      </c>
      <c r="D122" s="41">
        <f>+D41+D62+D78+D89+D103+D120</f>
        <v>19935</v>
      </c>
      <c r="E122" s="41">
        <f>+E41+E62+E78+E89+E103+E120</f>
        <v>0</v>
      </c>
      <c r="F122" s="41">
        <f>+F41+F62+F78+F89+F103+F120</f>
        <v>552</v>
      </c>
    </row>
    <row r="123" spans="1:6" s="11" customFormat="1" ht="26.25" customHeight="1">
      <c r="A123" s="139" t="s">
        <v>73</v>
      </c>
      <c r="B123" s="140"/>
      <c r="C123" s="42">
        <f>B122+C122+D122+E122+F122</f>
        <v>145270</v>
      </c>
      <c r="D123" s="3"/>
      <c r="E123" s="3"/>
      <c r="F123" s="3"/>
    </row>
    <row r="124" spans="1:6" s="11" customFormat="1" ht="13.5" customHeight="1">
      <c r="A124" s="43" t="s">
        <v>59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39916</v>
      </c>
      <c r="C126" s="6"/>
      <c r="D126" s="133" t="s">
        <v>34</v>
      </c>
      <c r="E126" s="133"/>
      <c r="F126" s="112">
        <v>5</v>
      </c>
    </row>
    <row r="127" spans="1:6" s="11" customFormat="1" ht="13.5" customHeight="1">
      <c r="A127" s="52" t="s">
        <v>75</v>
      </c>
      <c r="B127" s="16">
        <f>+B62</f>
        <v>10862</v>
      </c>
      <c r="C127" s="7">
        <f>D100+D78+D12+D65</f>
        <v>16026</v>
      </c>
      <c r="D127" s="133" t="s">
        <v>35</v>
      </c>
      <c r="E127" s="133"/>
      <c r="F127" s="112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12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12"/>
    </row>
    <row r="130" spans="1:6" s="11" customFormat="1" ht="13.5" customHeight="1">
      <c r="A130" s="52" t="s">
        <v>76</v>
      </c>
      <c r="B130" s="16">
        <f>+B78</f>
        <v>420</v>
      </c>
      <c r="C130" s="6"/>
      <c r="D130" s="133" t="s">
        <v>40</v>
      </c>
      <c r="E130" s="133"/>
      <c r="F130" s="112">
        <v>4</v>
      </c>
    </row>
    <row r="131" spans="1:6" s="11" customFormat="1" ht="13.5" customHeight="1">
      <c r="A131" s="15" t="s">
        <v>39</v>
      </c>
      <c r="B131" s="16">
        <f>+B120</f>
        <v>0</v>
      </c>
      <c r="C131" s="6"/>
      <c r="D131" s="133" t="s">
        <v>41</v>
      </c>
      <c r="E131" s="133"/>
      <c r="F131" s="112">
        <v>5</v>
      </c>
    </row>
    <row r="132" spans="1:6" s="11" customFormat="1" ht="13.5" customHeight="1">
      <c r="A132" s="53" t="s">
        <v>77</v>
      </c>
      <c r="B132" s="54">
        <f>SUM(B126:B131)</f>
        <v>51198</v>
      </c>
      <c r="C132" s="6"/>
      <c r="D132" s="133" t="s">
        <v>42</v>
      </c>
      <c r="E132" s="133"/>
      <c r="F132" s="112">
        <v>3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12">
        <v>25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12"/>
    </row>
    <row r="135" spans="1:6" s="11" customFormat="1" ht="13.5" customHeight="1">
      <c r="A135" s="17" t="s">
        <v>6</v>
      </c>
      <c r="B135" s="18">
        <f>+C4</f>
        <v>56700</v>
      </c>
      <c r="C135" s="1"/>
      <c r="D135" s="133" t="s">
        <v>45</v>
      </c>
      <c r="E135" s="133"/>
      <c r="F135" s="112">
        <v>4</v>
      </c>
    </row>
    <row r="136" spans="1:6" s="11" customFormat="1" ht="13.5" customHeight="1">
      <c r="A136" s="17" t="s">
        <v>10</v>
      </c>
      <c r="B136" s="18">
        <f>+C8</f>
        <v>5526</v>
      </c>
      <c r="C136" s="1"/>
      <c r="D136" s="137" t="s">
        <v>83</v>
      </c>
      <c r="E136" s="133"/>
      <c r="F136" s="112">
        <v>1</v>
      </c>
    </row>
    <row r="137" spans="1:6" s="11" customFormat="1" ht="13.5" customHeight="1">
      <c r="A137" s="17" t="s">
        <v>39</v>
      </c>
      <c r="B137" s="18">
        <f>+C122-C4-C8-C111</f>
        <v>6550</v>
      </c>
      <c r="C137" s="1"/>
      <c r="D137" s="137" t="s">
        <v>84</v>
      </c>
      <c r="E137" s="133"/>
      <c r="F137" s="112">
        <f>1+1</f>
        <v>2</v>
      </c>
    </row>
    <row r="138" spans="1:6" s="11" customFormat="1" ht="13.5" customHeight="1">
      <c r="A138" s="17" t="s">
        <v>132</v>
      </c>
      <c r="B138" s="130">
        <f>C111</f>
        <v>4809</v>
      </c>
      <c r="C138" s="1"/>
      <c r="D138" s="135" t="s">
        <v>48</v>
      </c>
      <c r="E138" s="136"/>
      <c r="F138" s="113">
        <f>SUM(F126:F137)</f>
        <v>49</v>
      </c>
    </row>
    <row r="139" spans="1:6" s="11" customFormat="1" ht="15">
      <c r="A139" s="56" t="s">
        <v>78</v>
      </c>
      <c r="B139" s="55">
        <f>SUM(B135:B138)</f>
        <v>73585</v>
      </c>
      <c r="C139" s="59" t="str">
        <f>+A1</f>
        <v>Noviembre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415</v>
      </c>
      <c r="C145" s="57">
        <v>1</v>
      </c>
      <c r="D145" s="57">
        <v>495</v>
      </c>
      <c r="E145" s="57">
        <v>20</v>
      </c>
      <c r="F145" s="57">
        <f>SUM(B145:E145)*2</f>
        <v>1862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307</v>
      </c>
      <c r="C147" s="57">
        <v>242</v>
      </c>
      <c r="D147" s="57"/>
      <c r="E147" s="57"/>
      <c r="F147" s="57">
        <f>SUM(B147:E147)</f>
        <v>549</v>
      </c>
    </row>
    <row r="148" spans="1:6" s="10" customFormat="1" ht="15">
      <c r="A148" s="28" t="str">
        <f>+Enero!A148</f>
        <v>STD 40 Pies</v>
      </c>
      <c r="B148" s="57">
        <v>12</v>
      </c>
      <c r="C148" s="57">
        <v>34</v>
      </c>
      <c r="D148" s="57"/>
      <c r="E148" s="57"/>
      <c r="F148" s="57">
        <f>SUM(B148:E148)*2</f>
        <v>92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>SUM(B150:E150)</f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>SUM(B152:E152)</f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>SUM(B154:E154)</f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>SUM(B155:E155)</f>
        <v>0</v>
      </c>
    </row>
    <row r="156" spans="1:6" s="10" customFormat="1" ht="15">
      <c r="A156" s="62" t="s">
        <v>102</v>
      </c>
      <c r="B156" s="63">
        <f>SUM(B144:B155)</f>
        <v>734</v>
      </c>
      <c r="C156" s="63">
        <f>SUM(C144:C155)</f>
        <v>277</v>
      </c>
      <c r="D156" s="63">
        <f>SUM(D144:D155)</f>
        <v>495</v>
      </c>
      <c r="E156" s="63">
        <f>SUM(E144:E155)</f>
        <v>20</v>
      </c>
      <c r="F156" s="63">
        <f>SUM(F144:F155)</f>
        <v>2503</v>
      </c>
    </row>
    <row r="157" spans="1:6" s="10" customFormat="1" ht="15.75">
      <c r="A157" s="28" t="s">
        <v>129</v>
      </c>
      <c r="B157" s="132">
        <f>+B156+C156+D156+E156</f>
        <v>1526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D129:E129"/>
    <mergeCell ref="D130:E130"/>
    <mergeCell ref="A1:F1"/>
    <mergeCell ref="D126:E126"/>
    <mergeCell ref="D127:E127"/>
    <mergeCell ref="D128:E128"/>
    <mergeCell ref="A123:B123"/>
    <mergeCell ref="B157:E157"/>
    <mergeCell ref="D131:E131"/>
    <mergeCell ref="D132:E132"/>
    <mergeCell ref="A141:F141"/>
    <mergeCell ref="D138:E138"/>
    <mergeCell ref="D137:E137"/>
    <mergeCell ref="D133:E133"/>
    <mergeCell ref="D134:E134"/>
    <mergeCell ref="D135:E135"/>
    <mergeCell ref="D136:E136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103">
      <selection activeCell="J130" sqref="J130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143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>
        <v>1022</v>
      </c>
      <c r="C3" s="22">
        <v>21</v>
      </c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48660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f>30531+1128+312+605+83+5095</f>
        <v>37754</v>
      </c>
      <c r="C5" s="22"/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/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/>
      <c r="C7" s="22">
        <v>285</v>
      </c>
      <c r="D7" s="22"/>
      <c r="E7" s="22"/>
      <c r="F7" s="22"/>
    </row>
    <row r="8" spans="1:6" s="10" customFormat="1" ht="13.5" customHeight="1">
      <c r="A8" s="26" t="str">
        <f>+Enero!A8</f>
        <v>BREA</v>
      </c>
      <c r="B8" s="24"/>
      <c r="C8" s="22"/>
      <c r="D8" s="22"/>
      <c r="E8" s="22"/>
      <c r="F8" s="22"/>
    </row>
    <row r="9" spans="1:6" s="10" customFormat="1" ht="13.5" customHeight="1">
      <c r="A9" s="26" t="str">
        <f>+Enero!A9</f>
        <v>BRIQUETA</v>
      </c>
      <c r="B9" s="24"/>
      <c r="C9" s="22">
        <v>74</v>
      </c>
      <c r="D9" s="22"/>
      <c r="E9" s="22"/>
      <c r="F9" s="22"/>
    </row>
    <row r="10" spans="1:7" s="10" customFormat="1" ht="13.5" customHeight="1">
      <c r="A10" s="26" t="str">
        <f>+Enero!A10</f>
        <v>CATODOS A  GRANEL</v>
      </c>
      <c r="B10" s="24"/>
      <c r="C10" s="22"/>
      <c r="D10" s="22"/>
      <c r="E10" s="22"/>
      <c r="F10" s="22"/>
      <c r="G10" s="64" t="s">
        <v>115</v>
      </c>
    </row>
    <row r="11" spans="1:7" s="10" customFormat="1" ht="13.5" customHeight="1">
      <c r="A11" s="26" t="str">
        <f>+Enero!A11</f>
        <v>CEMENTO</v>
      </c>
      <c r="B11" s="24"/>
      <c r="C11" s="22">
        <v>23</v>
      </c>
      <c r="D11" s="22"/>
      <c r="E11" s="22"/>
      <c r="F11" s="22"/>
      <c r="G11" s="64" t="s">
        <v>116</v>
      </c>
    </row>
    <row r="12" spans="1:7" s="10" customFormat="1" ht="13.5" customHeight="1">
      <c r="A12" s="26" t="str">
        <f>+Enero!A12</f>
        <v>COKE</v>
      </c>
      <c r="B12" s="24"/>
      <c r="C12" s="22"/>
      <c r="D12" s="22">
        <v>28471</v>
      </c>
      <c r="E12" s="22"/>
      <c r="F12" s="22"/>
      <c r="G12" s="64" t="s">
        <v>117</v>
      </c>
    </row>
    <row r="13" spans="1:7" s="10" customFormat="1" ht="13.5" customHeight="1">
      <c r="A13" s="26" t="str">
        <f>+Enero!A13</f>
        <v>FLUORURO DE ALUMINIO</v>
      </c>
      <c r="B13" s="24"/>
      <c r="C13" s="22"/>
      <c r="D13" s="22"/>
      <c r="E13" s="22"/>
      <c r="F13" s="22"/>
      <c r="G13" s="64" t="s">
        <v>118</v>
      </c>
    </row>
    <row r="14" spans="1:6" s="10" customFormat="1" ht="13.5" customHeight="1">
      <c r="A14" s="26" t="str">
        <f>+Enero!A14</f>
        <v>INSUMOS</v>
      </c>
      <c r="B14" s="24"/>
      <c r="C14" s="22">
        <f>27+40+74+5489+45</f>
        <v>5675</v>
      </c>
      <c r="D14" s="22"/>
      <c r="E14" s="22"/>
      <c r="F14" s="22"/>
    </row>
    <row r="15" spans="1:6" s="10" customFormat="1" ht="13.5" customHeight="1">
      <c r="A15" s="26" t="str">
        <f>+Enero!A15</f>
        <v>LADRILLOS AISLANTES</v>
      </c>
      <c r="B15" s="24"/>
      <c r="C15" s="22">
        <f>221+383</f>
        <v>604</v>
      </c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>
        <v>100</v>
      </c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/>
      <c r="C18" s="22"/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/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v>146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/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/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>
        <v>42</v>
      </c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/>
      <c r="C40" s="29">
        <v>104</v>
      </c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38776</v>
      </c>
      <c r="C41" s="32">
        <f>SUM(C3:C40)</f>
        <v>55734</v>
      </c>
      <c r="D41" s="32">
        <f>SUM(D3:D40)</f>
        <v>28471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>
        <v>5</v>
      </c>
      <c r="C43" s="19"/>
      <c r="D43" s="19"/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/>
      <c r="C44" s="30"/>
      <c r="D44" s="30"/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117</v>
      </c>
      <c r="K45" s="11"/>
    </row>
    <row r="46" spans="1:11" s="10" customFormat="1" ht="13.5" customHeight="1">
      <c r="A46" s="26" t="str">
        <f>+Enero!A46</f>
        <v>INSUMOS</v>
      </c>
      <c r="B46" s="24"/>
      <c r="C46" s="22">
        <v>14</v>
      </c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10545</v>
      </c>
      <c r="C47" s="22"/>
      <c r="D47" s="22">
        <v>94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>
        <f>28+3568</f>
        <v>3596</v>
      </c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v>242</v>
      </c>
      <c r="C50" s="19"/>
      <c r="D50" s="19">
        <v>374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14388</v>
      </c>
      <c r="C62" s="32">
        <f>SUM(C43:C61)</f>
        <v>14</v>
      </c>
      <c r="D62" s="32">
        <f>SUM(D43:D61)</f>
        <v>468</v>
      </c>
      <c r="E62" s="32">
        <f>SUM(E43:E61)</f>
        <v>0</v>
      </c>
      <c r="F62" s="32">
        <f>SUM(F43:F61)</f>
        <v>117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v>69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v>325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/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345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311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40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435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1525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/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>
        <v>5</v>
      </c>
      <c r="C110" s="19">
        <f>397+50+37</f>
        <v>484</v>
      </c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>
        <f>4446+12852</f>
        <v>17298</v>
      </c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/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5</v>
      </c>
      <c r="C120" s="32">
        <f>SUM(C105:C119)</f>
        <v>17782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54694</v>
      </c>
      <c r="C122" s="41">
        <f>+C41+C62+C78+C89+C103+C120</f>
        <v>73530</v>
      </c>
      <c r="D122" s="41">
        <f>+D41+D62+D78+D89+D103+D120</f>
        <v>28939</v>
      </c>
      <c r="E122" s="41">
        <f>+E41+E62+E78+E89+E103+E120</f>
        <v>0</v>
      </c>
      <c r="F122" s="41">
        <f>+F41+F62+F78+F89+F103+F120</f>
        <v>117</v>
      </c>
    </row>
    <row r="123" spans="1:6" s="11" customFormat="1" ht="26.25" customHeight="1">
      <c r="A123" s="139" t="s">
        <v>73</v>
      </c>
      <c r="B123" s="140"/>
      <c r="C123" s="42">
        <f>B122+C122+D122+E122+F122</f>
        <v>157280</v>
      </c>
      <c r="D123" s="3"/>
      <c r="E123" s="3"/>
      <c r="F123" s="3"/>
    </row>
    <row r="124" spans="1:6" s="11" customFormat="1" ht="13.5" customHeight="1">
      <c r="A124" s="43" t="s">
        <v>60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38776</v>
      </c>
      <c r="C126" s="6"/>
      <c r="D126" s="133" t="s">
        <v>34</v>
      </c>
      <c r="E126" s="133"/>
      <c r="F126" s="13">
        <v>7</v>
      </c>
    </row>
    <row r="127" spans="1:6" s="11" customFormat="1" ht="13.5" customHeight="1">
      <c r="A127" s="52" t="s">
        <v>75</v>
      </c>
      <c r="B127" s="16">
        <f>+B62</f>
        <v>14388</v>
      </c>
      <c r="C127" s="7">
        <f>D100+D78+D12+D65</f>
        <v>28471</v>
      </c>
      <c r="D127" s="133" t="s">
        <v>35</v>
      </c>
      <c r="E127" s="133"/>
      <c r="F127" s="13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3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3"/>
    </row>
    <row r="130" spans="1:6" s="11" customFormat="1" ht="13.5" customHeight="1">
      <c r="A130" s="52" t="s">
        <v>76</v>
      </c>
      <c r="B130" s="16">
        <f>+B78</f>
        <v>1525</v>
      </c>
      <c r="C130" s="6"/>
      <c r="D130" s="133" t="s">
        <v>40</v>
      </c>
      <c r="E130" s="133"/>
      <c r="F130" s="13">
        <v>5</v>
      </c>
    </row>
    <row r="131" spans="1:6" s="11" customFormat="1" ht="13.5" customHeight="1">
      <c r="A131" s="15" t="s">
        <v>39</v>
      </c>
      <c r="B131" s="16">
        <f>+B120</f>
        <v>5</v>
      </c>
      <c r="C131" s="6"/>
      <c r="D131" s="133" t="s">
        <v>41</v>
      </c>
      <c r="E131" s="133"/>
      <c r="F131" s="13"/>
    </row>
    <row r="132" spans="1:6" s="11" customFormat="1" ht="13.5" customHeight="1">
      <c r="A132" s="53" t="s">
        <v>77</v>
      </c>
      <c r="B132" s="54">
        <f>SUM(B126:B131)</f>
        <v>54694</v>
      </c>
      <c r="C132" s="6"/>
      <c r="D132" s="133" t="s">
        <v>42</v>
      </c>
      <c r="E132" s="133"/>
      <c r="F132" s="13">
        <v>3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3">
        <v>2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3"/>
    </row>
    <row r="135" spans="1:6" s="11" customFormat="1" ht="13.5" customHeight="1">
      <c r="A135" s="17" t="s">
        <v>6</v>
      </c>
      <c r="B135" s="18">
        <f>+C4</f>
        <v>48660</v>
      </c>
      <c r="C135" s="1"/>
      <c r="D135" s="133" t="s">
        <v>45</v>
      </c>
      <c r="E135" s="133"/>
      <c r="F135" s="13">
        <v>4</v>
      </c>
    </row>
    <row r="136" spans="1:6" s="11" customFormat="1" ht="13.5" customHeight="1">
      <c r="A136" s="17" t="s">
        <v>10</v>
      </c>
      <c r="B136" s="18">
        <f>+C8</f>
        <v>0</v>
      </c>
      <c r="C136" s="1"/>
      <c r="D136" s="137" t="s">
        <v>83</v>
      </c>
      <c r="E136" s="133"/>
      <c r="F136" s="13">
        <v>2</v>
      </c>
    </row>
    <row r="137" spans="1:6" s="11" customFormat="1" ht="13.5" customHeight="1">
      <c r="A137" s="17" t="s">
        <v>39</v>
      </c>
      <c r="B137" s="18">
        <f>+C122-C4-C8-C111</f>
        <v>7572</v>
      </c>
      <c r="C137" s="1"/>
      <c r="D137" s="137" t="s">
        <v>84</v>
      </c>
      <c r="E137" s="133"/>
      <c r="F137" s="13">
        <f>1+1+4</f>
        <v>6</v>
      </c>
    </row>
    <row r="138" spans="1:6" s="11" customFormat="1" ht="13.5" customHeight="1">
      <c r="A138" s="17" t="s">
        <v>132</v>
      </c>
      <c r="B138" s="130">
        <f>C111</f>
        <v>17298</v>
      </c>
      <c r="C138" s="1"/>
      <c r="D138" s="135" t="s">
        <v>48</v>
      </c>
      <c r="E138" s="136"/>
      <c r="F138" s="14">
        <f>SUM(F126:F137)</f>
        <v>29</v>
      </c>
    </row>
    <row r="139" spans="1:6" s="11" customFormat="1" ht="15">
      <c r="A139" s="56" t="s">
        <v>78</v>
      </c>
      <c r="B139" s="55">
        <f>SUM(B135:B138)</f>
        <v>73530</v>
      </c>
      <c r="C139" s="59" t="str">
        <f>+A1</f>
        <v>DIciembre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538</v>
      </c>
      <c r="C145" s="57"/>
      <c r="D145" s="57">
        <v>316</v>
      </c>
      <c r="E145" s="57">
        <v>8</v>
      </c>
      <c r="F145" s="57">
        <f>SUM(B145:E145)*2</f>
        <v>1724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374</v>
      </c>
      <c r="C147" s="57">
        <v>116</v>
      </c>
      <c r="D147" s="57">
        <v>195</v>
      </c>
      <c r="E147" s="57">
        <v>36</v>
      </c>
      <c r="F147" s="57">
        <f>SUM(B147:E147)</f>
        <v>721</v>
      </c>
    </row>
    <row r="148" spans="1:6" s="10" customFormat="1" ht="15">
      <c r="A148" s="28" t="str">
        <f>+Enero!A148</f>
        <v>STD 40 Pies</v>
      </c>
      <c r="B148" s="57">
        <v>41</v>
      </c>
      <c r="C148" s="57">
        <v>45</v>
      </c>
      <c r="D148" s="57"/>
      <c r="E148" s="57">
        <v>80</v>
      </c>
      <c r="F148" s="57">
        <f>SUM(B148:E148)*2</f>
        <v>332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>SUM(B150:E150)</f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>SUM(B152:E152)</f>
        <v>0</v>
      </c>
    </row>
    <row r="153" spans="1:6" s="10" customFormat="1" ht="15">
      <c r="A153" s="28" t="str">
        <f>+Enero!A153</f>
        <v>Flat rack 40 Pies</v>
      </c>
      <c r="B153" s="57"/>
      <c r="C153" s="57">
        <v>7</v>
      </c>
      <c r="D153" s="57"/>
      <c r="E153" s="57"/>
      <c r="F153" s="57">
        <f>SUM(B153:E153)*2</f>
        <v>14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>SUM(B154:E154)</f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>SUM(B155:E155)</f>
        <v>0</v>
      </c>
    </row>
    <row r="156" spans="1:6" s="10" customFormat="1" ht="15">
      <c r="A156" s="62" t="s">
        <v>102</v>
      </c>
      <c r="B156" s="63">
        <f>SUM(B144:B155)</f>
        <v>953</v>
      </c>
      <c r="C156" s="63">
        <f>SUM(C144:C155)</f>
        <v>168</v>
      </c>
      <c r="D156" s="63">
        <f>SUM(D144:D155)</f>
        <v>511</v>
      </c>
      <c r="E156" s="63">
        <f>SUM(E144:E155)</f>
        <v>124</v>
      </c>
      <c r="F156" s="63">
        <f>SUM(F144:F155)</f>
        <v>2791</v>
      </c>
    </row>
    <row r="157" spans="1:6" s="10" customFormat="1" ht="15.75">
      <c r="A157" s="28" t="s">
        <v>129</v>
      </c>
      <c r="B157" s="132">
        <f>+B156+C156+D156+E156</f>
        <v>1756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B157:E157"/>
    <mergeCell ref="A141:F141"/>
    <mergeCell ref="D138:E138"/>
    <mergeCell ref="A123:B123"/>
    <mergeCell ref="D137:E137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A1:F1"/>
    <mergeCell ref="D126:E126"/>
    <mergeCell ref="D127:E127"/>
    <mergeCell ref="D128:E128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103">
      <selection activeCell="C135" sqref="C135"/>
    </sheetView>
  </sheetViews>
  <sheetFormatPr defaultColWidth="11.421875" defaultRowHeight="12.75"/>
  <cols>
    <col min="1" max="1" width="30.57421875" style="111" bestFit="1" customWidth="1"/>
    <col min="2" max="2" width="17.8515625" style="111" customWidth="1"/>
    <col min="3" max="3" width="17.421875" style="111" customWidth="1"/>
    <col min="4" max="4" width="19.140625" style="111" customWidth="1"/>
    <col min="5" max="5" width="18.28125" style="111" customWidth="1"/>
    <col min="6" max="6" width="18.140625" style="111" customWidth="1"/>
    <col min="7" max="16384" width="11.421875" style="65" customWidth="1"/>
  </cols>
  <sheetData>
    <row r="1" spans="1:6" ht="18">
      <c r="A1" s="146" t="s">
        <v>109</v>
      </c>
      <c r="B1" s="146"/>
      <c r="C1" s="146"/>
      <c r="D1" s="146"/>
      <c r="E1" s="146"/>
      <c r="F1" s="146"/>
    </row>
    <row r="2" spans="1:6" s="68" customFormat="1" ht="13.5" customHeight="1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79</v>
      </c>
    </row>
    <row r="3" spans="1:6" s="71" customFormat="1" ht="13.5" customHeight="1">
      <c r="A3" s="69" t="str">
        <f>+Enero!A3</f>
        <v>ALAMBRON ALUMINIO</v>
      </c>
      <c r="B3" s="70">
        <f>+Julio!B3+Agosto!B3+Septiembre!B3+Octubre!B3+Noviembre!B3+Diciembre!B3</f>
        <v>1668</v>
      </c>
      <c r="C3" s="70">
        <f>+Julio!C3+Agosto!C3+Septiembre!C3+Octubre!C3+Noviembre!C3+Diciembre!C3</f>
        <v>63</v>
      </c>
      <c r="D3" s="70">
        <f>+Julio!D3+Agosto!D3+Septiembre!D3+Octubre!D3+Noviembre!D3+Diciembre!D3</f>
        <v>0</v>
      </c>
      <c r="E3" s="70">
        <f>+Julio!E3+Agosto!E3+Septiembre!E3+Octubre!E3+Noviembre!E3+Diciembre!E3</f>
        <v>0</v>
      </c>
      <c r="F3" s="70">
        <f>+Julio!F3+Agosto!F3+Septiembre!F3+Octubre!F3+Noviembre!F3+Diciembre!F3</f>
        <v>0</v>
      </c>
    </row>
    <row r="4" spans="1:6" s="71" customFormat="1" ht="13.5" customHeight="1">
      <c r="A4" s="69" t="str">
        <f>+Enero!A4</f>
        <v>ALUMINA</v>
      </c>
      <c r="B4" s="70">
        <f>+Julio!B4+Agosto!B4+Septiembre!B4+Octubre!B4+Noviembre!B4+Diciembre!B4</f>
        <v>0</v>
      </c>
      <c r="C4" s="70">
        <f>+Julio!C4+Agosto!C4+Septiembre!C4+Octubre!C4+Noviembre!C4+Diciembre!C4</f>
        <v>416107</v>
      </c>
      <c r="D4" s="70">
        <f>+Julio!D4+Agosto!D4+Septiembre!D4+Octubre!D4+Noviembre!D4+Diciembre!D4</f>
        <v>0</v>
      </c>
      <c r="E4" s="70">
        <f>+Julio!E4+Agosto!E4+Septiembre!E4+Octubre!E4+Noviembre!E4+Diciembre!E4</f>
        <v>0</v>
      </c>
      <c r="F4" s="70">
        <f>+Julio!F4+Agosto!F4+Septiembre!F4+Octubre!F4+Noviembre!F4+Diciembre!F4</f>
        <v>0</v>
      </c>
    </row>
    <row r="5" spans="1:6" s="71" customFormat="1" ht="13.5" customHeight="1">
      <c r="A5" s="69" t="str">
        <f>+Enero!A5</f>
        <v>ALUMINIO</v>
      </c>
      <c r="B5" s="70">
        <f>+Julio!B5+Agosto!B5+Septiembre!B5+Octubre!B5+Noviembre!B5+Diciembre!B5</f>
        <v>173922</v>
      </c>
      <c r="C5" s="70">
        <f>+Julio!C5+Agosto!C5+Septiembre!C5+Octubre!C5+Noviembre!C5+Diciembre!C5</f>
        <v>151</v>
      </c>
      <c r="D5" s="70">
        <f>+Julio!D5+Agosto!D5+Septiembre!D5+Octubre!D5+Noviembre!D5+Diciembre!D5</f>
        <v>0</v>
      </c>
      <c r="E5" s="70">
        <f>+Julio!E5+Agosto!E5+Septiembre!E5+Octubre!E5+Noviembre!E5+Diciembre!E5</f>
        <v>0</v>
      </c>
      <c r="F5" s="70">
        <f>+Julio!F5+Agosto!F5+Septiembre!F5+Octubre!F5+Noviembre!F5+Diciembre!F5</f>
        <v>0</v>
      </c>
    </row>
    <row r="6" spans="1:6" s="71" customFormat="1" ht="13.5" customHeight="1">
      <c r="A6" s="69" t="str">
        <f>+Enero!A6</f>
        <v>BAÑO CRIOLITICO</v>
      </c>
      <c r="B6" s="70">
        <f>+Julio!B6+Agosto!B6+Septiembre!B6+Octubre!B6+Noviembre!B6+Diciembre!B6</f>
        <v>1100</v>
      </c>
      <c r="C6" s="70">
        <f>+Julio!C6+Agosto!C6+Septiembre!C6+Octubre!C6+Noviembre!C6+Diciembre!C6</f>
        <v>0</v>
      </c>
      <c r="D6" s="70">
        <f>+Julio!D6+Agosto!D6+Septiembre!D6+Octubre!D6+Noviembre!D6+Diciembre!D6</f>
        <v>0</v>
      </c>
      <c r="E6" s="70">
        <f>+Julio!E6+Agosto!E6+Septiembre!E6+Octubre!E6+Noviembre!E6+Diciembre!E6</f>
        <v>0</v>
      </c>
      <c r="F6" s="70">
        <f>+Julio!F6+Agosto!F6+Septiembre!F6+Octubre!F6+Noviembre!F6+Diciembre!F6</f>
        <v>0</v>
      </c>
    </row>
    <row r="7" spans="1:6" s="71" customFormat="1" ht="13.5" customHeight="1">
      <c r="A7" s="69" t="str">
        <f>+Enero!A7</f>
        <v>BLOQUES CATODICOS</v>
      </c>
      <c r="B7" s="70">
        <f>+Julio!B7+Agosto!B7+Septiembre!B7+Octubre!B7+Noviembre!B7+Diciembre!B7</f>
        <v>415</v>
      </c>
      <c r="C7" s="70">
        <f>+Julio!C7+Agosto!C7+Septiembre!C7+Octubre!C7+Noviembre!C7+Diciembre!C7</f>
        <v>1142</v>
      </c>
      <c r="D7" s="70">
        <f>+Julio!D7+Agosto!D7+Septiembre!D7+Octubre!D7+Noviembre!D7+Diciembre!D7</f>
        <v>0</v>
      </c>
      <c r="E7" s="70">
        <f>+Julio!E7+Agosto!E7+Septiembre!E7+Octubre!E7+Noviembre!E7+Diciembre!E7</f>
        <v>0</v>
      </c>
      <c r="F7" s="70">
        <f>+Julio!F7+Agosto!F7+Septiembre!F7+Octubre!F7+Noviembre!F7+Diciembre!F7</f>
        <v>0</v>
      </c>
    </row>
    <row r="8" spans="1:6" s="71" customFormat="1" ht="13.5" customHeight="1">
      <c r="A8" s="69" t="str">
        <f>+Enero!A8</f>
        <v>BREA</v>
      </c>
      <c r="B8" s="70">
        <f>+Julio!B8+Agosto!B8+Septiembre!B8+Octubre!B8+Noviembre!B8+Diciembre!B8</f>
        <v>0</v>
      </c>
      <c r="C8" s="70">
        <f>+Julio!C8+Agosto!C8+Septiembre!C8+Octubre!C8+Noviembre!C8+Diciembre!C8</f>
        <v>16579</v>
      </c>
      <c r="D8" s="70">
        <f>+Julio!D8+Agosto!D8+Septiembre!D8+Octubre!D8+Noviembre!D8+Diciembre!D8</f>
        <v>0</v>
      </c>
      <c r="E8" s="70">
        <f>+Julio!E8+Agosto!E8+Septiembre!E8+Octubre!E8+Noviembre!E8+Diciembre!E8</f>
        <v>0</v>
      </c>
      <c r="F8" s="70">
        <f>+Julio!F8+Agosto!F8+Septiembre!F8+Octubre!F8+Noviembre!F8+Diciembre!F8</f>
        <v>0</v>
      </c>
    </row>
    <row r="9" spans="1:6" s="71" customFormat="1" ht="13.5" customHeight="1">
      <c r="A9" s="69" t="str">
        <f>+Enero!A9</f>
        <v>BRIQUETA</v>
      </c>
      <c r="B9" s="70">
        <f>+Julio!B9+Agosto!B9+Septiembre!B9+Octubre!B9+Noviembre!B9+Diciembre!B9</f>
        <v>0</v>
      </c>
      <c r="C9" s="70">
        <f>+Julio!C9+Agosto!C9+Septiembre!C9+Octubre!C9+Noviembre!C9+Diciembre!C9</f>
        <v>124</v>
      </c>
      <c r="D9" s="70">
        <f>+Julio!D9+Agosto!D9+Septiembre!D9+Octubre!D9+Noviembre!D9+Diciembre!D9</f>
        <v>0</v>
      </c>
      <c r="E9" s="70">
        <f>+Julio!E9+Agosto!E9+Septiembre!E9+Octubre!E9+Noviembre!E9+Diciembre!E9</f>
        <v>0</v>
      </c>
      <c r="F9" s="70">
        <f>+Julio!F9+Agosto!F9+Septiembre!F9+Octubre!F9+Noviembre!F9+Diciembre!F9</f>
        <v>0</v>
      </c>
    </row>
    <row r="10" spans="1:6" s="71" customFormat="1" ht="13.5" customHeight="1">
      <c r="A10" s="69" t="str">
        <f>+Enero!A10</f>
        <v>CATODOS A  GRANEL</v>
      </c>
      <c r="B10" s="70">
        <f>+Julio!B10+Agosto!B10+Septiembre!B10+Octubre!B10+Noviembre!B10+Diciembre!B10</f>
        <v>0</v>
      </c>
      <c r="C10" s="70">
        <f>+Julio!C10+Agosto!C10+Septiembre!C10+Octubre!C10+Noviembre!C10+Diciembre!C10</f>
        <v>1262</v>
      </c>
      <c r="D10" s="70">
        <f>+Julio!D10+Agosto!D10+Septiembre!D10+Octubre!D10+Noviembre!D10+Diciembre!D10</f>
        <v>0</v>
      </c>
      <c r="E10" s="70">
        <f>+Julio!E10+Agosto!E10+Septiembre!E10+Octubre!E10+Noviembre!E10+Diciembre!E10</f>
        <v>0</v>
      </c>
      <c r="F10" s="70">
        <f>+Julio!F10+Agosto!F10+Septiembre!F10+Octubre!F10+Noviembre!F10+Diciembre!F10</f>
        <v>0</v>
      </c>
    </row>
    <row r="11" spans="1:6" s="71" customFormat="1" ht="13.5" customHeight="1">
      <c r="A11" s="69" t="str">
        <f>+Enero!A11</f>
        <v>CEMENTO</v>
      </c>
      <c r="B11" s="70">
        <f>+Julio!B11+Agosto!B11+Septiembre!B11+Octubre!B11+Noviembre!B11+Diciembre!B11</f>
        <v>0</v>
      </c>
      <c r="C11" s="70">
        <f>+Julio!C11+Agosto!C11+Septiembre!C11+Octubre!C11+Noviembre!C11+Diciembre!C11</f>
        <v>23</v>
      </c>
      <c r="D11" s="70">
        <f>+Julio!D11+Agosto!D11+Septiembre!D11+Octubre!D11+Noviembre!D11+Diciembre!D11</f>
        <v>0</v>
      </c>
      <c r="E11" s="70">
        <f>+Julio!E11+Agosto!E11+Septiembre!E11+Octubre!E11+Noviembre!E11+Diciembre!E11</f>
        <v>0</v>
      </c>
      <c r="F11" s="70">
        <f>+Julio!F11+Agosto!F11+Septiembre!F11+Octubre!F11+Noviembre!F11+Diciembre!F11</f>
        <v>0</v>
      </c>
    </row>
    <row r="12" spans="1:6" s="71" customFormat="1" ht="13.5" customHeight="1">
      <c r="A12" s="69" t="str">
        <f>+Enero!A12</f>
        <v>COKE</v>
      </c>
      <c r="B12" s="70">
        <f>+Julio!B12+Agosto!B12+Septiembre!B12+Octubre!B12+Noviembre!B12+Diciembre!B12</f>
        <v>0</v>
      </c>
      <c r="C12" s="70">
        <f>+Julio!C12+Agosto!C12+Septiembre!C12+Octubre!C12+Noviembre!C12+Diciembre!C12</f>
        <v>0</v>
      </c>
      <c r="D12" s="70">
        <f>+Julio!D12+Agosto!D12+Septiembre!D12+Octubre!D12+Noviembre!D12+Diciembre!D12</f>
        <v>91738</v>
      </c>
      <c r="E12" s="70">
        <f>+Julio!E12+Agosto!E12+Septiembre!E12+Octubre!E12+Noviembre!E12+Diciembre!E12</f>
        <v>0</v>
      </c>
      <c r="F12" s="70">
        <f>+Julio!F12+Agosto!F12+Septiembre!F12+Octubre!F12+Noviembre!F12+Diciembre!F12</f>
        <v>0</v>
      </c>
    </row>
    <row r="13" spans="1:6" s="71" customFormat="1" ht="13.5" customHeight="1">
      <c r="A13" s="69" t="str">
        <f>+Enero!A13</f>
        <v>FLUORURO DE ALUMINIO</v>
      </c>
      <c r="B13" s="70">
        <f>+Julio!B13+Agosto!B13+Septiembre!B13+Octubre!B13+Noviembre!B13+Diciembre!B13</f>
        <v>0</v>
      </c>
      <c r="C13" s="70">
        <f>+Julio!C13+Agosto!C13+Septiembre!C13+Octubre!C13+Noviembre!C13+Diciembre!C13</f>
        <v>302</v>
      </c>
      <c r="D13" s="70">
        <f>+Julio!D13+Agosto!D13+Septiembre!D13+Octubre!D13+Noviembre!D13+Diciembre!D13</f>
        <v>0</v>
      </c>
      <c r="E13" s="70">
        <f>+Julio!E13+Agosto!E13+Septiembre!E13+Octubre!E13+Noviembre!E13+Diciembre!E13</f>
        <v>0</v>
      </c>
      <c r="F13" s="70">
        <f>+Julio!F13+Agosto!F13+Septiembre!F13+Octubre!F13+Noviembre!F13+Diciembre!F13</f>
        <v>0</v>
      </c>
    </row>
    <row r="14" spans="1:6" s="71" customFormat="1" ht="13.5" customHeight="1">
      <c r="A14" s="69" t="str">
        <f>+Enero!A14</f>
        <v>INSUMOS</v>
      </c>
      <c r="B14" s="70">
        <f>+Julio!B14+Agosto!B14+Septiembre!B14+Octubre!B14+Noviembre!B14+Diciembre!B14</f>
        <v>20</v>
      </c>
      <c r="C14" s="70">
        <f>+Julio!C14+Agosto!C14+Septiembre!C14+Octubre!C14+Noviembre!C14+Diciembre!C14</f>
        <v>30969</v>
      </c>
      <c r="D14" s="70">
        <f>+Julio!D14+Agosto!D14+Septiembre!D14+Octubre!D14+Noviembre!D14+Diciembre!D14</f>
        <v>0</v>
      </c>
      <c r="E14" s="70">
        <f>+Julio!E14+Agosto!E14+Septiembre!E14+Octubre!E14+Noviembre!E14+Diciembre!E14</f>
        <v>0</v>
      </c>
      <c r="F14" s="70">
        <f>+Julio!F14+Agosto!F14+Septiembre!F14+Octubre!F14+Noviembre!F14+Diciembre!F14</f>
        <v>0</v>
      </c>
    </row>
    <row r="15" spans="1:6" s="71" customFormat="1" ht="13.5" customHeight="1">
      <c r="A15" s="69" t="str">
        <f>+Enero!A15</f>
        <v>LADRILLOS AISLANTES</v>
      </c>
      <c r="B15" s="70">
        <f>+Julio!B15+Agosto!B15+Septiembre!B15+Octubre!B15+Noviembre!B15+Diciembre!B15</f>
        <v>0</v>
      </c>
      <c r="C15" s="70">
        <f>+Julio!C15+Agosto!C15+Septiembre!C15+Octubre!C15+Noviembre!C15+Diciembre!C15</f>
        <v>604</v>
      </c>
      <c r="D15" s="70">
        <f>+Julio!D15+Agosto!D15+Septiembre!D15+Octubre!D15+Noviembre!D15+Diciembre!D15</f>
        <v>0</v>
      </c>
      <c r="E15" s="70">
        <f>+Julio!E15+Agosto!E15+Septiembre!E15+Octubre!E15+Noviembre!E15+Diciembre!E15</f>
        <v>0</v>
      </c>
      <c r="F15" s="70">
        <f>+Julio!F15+Agosto!F15+Septiembre!F15+Octubre!F15+Noviembre!F15+Diciembre!F15</f>
        <v>0</v>
      </c>
    </row>
    <row r="16" spans="1:6" s="71" customFormat="1" ht="13.5" customHeight="1">
      <c r="A16" s="69" t="str">
        <f>+Enero!A16</f>
        <v>LOSAS LATERALES</v>
      </c>
      <c r="B16" s="70">
        <f>+Julio!B16+Agosto!B16+Septiembre!B16+Octubre!B16+Noviembre!B16+Diciembre!B16</f>
        <v>0</v>
      </c>
      <c r="C16" s="70">
        <f>+Julio!C16+Agosto!C16+Septiembre!C16+Octubre!C16+Noviembre!C16+Diciembre!C16</f>
        <v>0</v>
      </c>
      <c r="D16" s="70">
        <f>+Julio!D16+Agosto!D16+Septiembre!D16+Octubre!D16+Noviembre!D16+Diciembre!D16</f>
        <v>0</v>
      </c>
      <c r="E16" s="70">
        <f>+Julio!E16+Agosto!E16+Septiembre!E16+Octubre!E16+Noviembre!E16+Diciembre!E16</f>
        <v>0</v>
      </c>
      <c r="F16" s="70">
        <f>+Julio!F16+Agosto!F16+Septiembre!F16+Octubre!F16+Noviembre!F16+Diciembre!F16</f>
        <v>0</v>
      </c>
    </row>
    <row r="17" spans="1:6" s="71" customFormat="1" ht="13.5" customHeight="1">
      <c r="A17" s="69" t="str">
        <f>+Enero!A17</f>
        <v>MAGNESIO</v>
      </c>
      <c r="B17" s="70">
        <f>+Julio!B17+Agosto!B17+Septiembre!B17+Octubre!B17+Noviembre!B17+Diciembre!B17</f>
        <v>0</v>
      </c>
      <c r="C17" s="70">
        <f>+Julio!C17+Agosto!C17+Septiembre!C17+Octubre!C17+Noviembre!C17+Diciembre!C17</f>
        <v>380</v>
      </c>
      <c r="D17" s="70">
        <f>+Julio!D17+Agosto!D17+Septiembre!D17+Octubre!D17+Noviembre!D17+Diciembre!D17</f>
        <v>0</v>
      </c>
      <c r="E17" s="70">
        <f>+Julio!E17+Agosto!E17+Septiembre!E17+Octubre!E17+Noviembre!E17+Diciembre!E17</f>
        <v>0</v>
      </c>
      <c r="F17" s="70">
        <f>+Julio!F17+Agosto!F17+Septiembre!F17+Octubre!F17+Noviembre!F17+Diciembre!F17</f>
        <v>0</v>
      </c>
    </row>
    <row r="18" spans="1:6" s="71" customFormat="1" ht="13.5" customHeight="1">
      <c r="A18" s="69" t="str">
        <f>+Enero!A18</f>
        <v>MAQUINAS Y APARATOS</v>
      </c>
      <c r="B18" s="70">
        <f>+Julio!B18+Agosto!B18+Septiembre!B18+Octubre!B18+Noviembre!B18+Diciembre!B18</f>
        <v>15</v>
      </c>
      <c r="C18" s="70">
        <f>+Julio!C18+Agosto!C18+Septiembre!C18+Octubre!C18+Noviembre!C18+Diciembre!C18</f>
        <v>39</v>
      </c>
      <c r="D18" s="70">
        <f>+Julio!D18+Agosto!D18+Septiembre!D18+Octubre!D18+Noviembre!D18+Diciembre!D18</f>
        <v>0</v>
      </c>
      <c r="E18" s="70">
        <f>+Julio!E18+Agosto!E18+Septiembre!E18+Octubre!E18+Noviembre!E18+Diciembre!E18</f>
        <v>0</v>
      </c>
      <c r="F18" s="70">
        <f>+Julio!F18+Agosto!F18+Septiembre!F18+Octubre!F18+Noviembre!F18+Diciembre!F18</f>
        <v>0</v>
      </c>
    </row>
    <row r="19" spans="1:6" s="71" customFormat="1" ht="13.5" customHeight="1">
      <c r="A19" s="69" t="str">
        <f>+Enero!A19</f>
        <v>MATERIAL EMPAQUE</v>
      </c>
      <c r="B19" s="70">
        <f>+Julio!B19+Agosto!B19+Septiembre!B19+Octubre!B19+Noviembre!B19+Diciembre!B19</f>
        <v>0</v>
      </c>
      <c r="C19" s="70">
        <f>+Julio!C19+Agosto!C19+Septiembre!C19+Octubre!C19+Noviembre!C19+Diciembre!C19</f>
        <v>52</v>
      </c>
      <c r="D19" s="70">
        <f>+Julio!D19+Agosto!D19+Septiembre!D19+Octubre!D19+Noviembre!D19+Diciembre!D19</f>
        <v>0</v>
      </c>
      <c r="E19" s="70">
        <f>+Julio!E19+Agosto!E19+Septiembre!E19+Octubre!E19+Noviembre!E19+Diciembre!E19</f>
        <v>0</v>
      </c>
      <c r="F19" s="70">
        <f>+Julio!F19+Agosto!F19+Septiembre!F19+Octubre!F19+Noviembre!F19+Diciembre!F19</f>
        <v>0</v>
      </c>
    </row>
    <row r="20" spans="1:6" s="71" customFormat="1" ht="13.5" customHeight="1">
      <c r="A20" s="69" t="str">
        <f>+Enero!A20</f>
        <v>MATERIAL REFRACTARIO</v>
      </c>
      <c r="B20" s="70">
        <f>+Julio!B20+Agosto!B20+Septiembre!B20+Octubre!B20+Noviembre!B20+Diciembre!B20</f>
        <v>0</v>
      </c>
      <c r="C20" s="70">
        <f>+Julio!C20+Agosto!C20+Septiembre!C20+Octubre!C20+Noviembre!C20+Diciembre!C20</f>
        <v>1965</v>
      </c>
      <c r="D20" s="70">
        <f>+Julio!D20+Agosto!D20+Septiembre!D20+Octubre!D20+Noviembre!D20+Diciembre!D20</f>
        <v>0</v>
      </c>
      <c r="E20" s="70">
        <f>+Julio!E20+Agosto!E20+Septiembre!E20+Octubre!E20+Noviembre!E20+Diciembre!E20</f>
        <v>0</v>
      </c>
      <c r="F20" s="70">
        <f>+Julio!F20+Agosto!F20+Septiembre!F20+Octubre!F20+Noviembre!F20+Diciembre!F20</f>
        <v>0</v>
      </c>
    </row>
    <row r="21" spans="1:6" s="71" customFormat="1" ht="13.5" customHeight="1">
      <c r="A21" s="69" t="str">
        <f>+Enero!A21</f>
        <v>PRODUCTOS QUIMICOS</v>
      </c>
      <c r="B21" s="70">
        <f>+Julio!B21+Agosto!B21+Septiembre!B21+Octubre!B21+Noviembre!B21+Diciembre!B21</f>
        <v>0</v>
      </c>
      <c r="C21" s="70">
        <f>+Julio!C21+Agosto!C21+Septiembre!C21+Octubre!C21+Noviembre!C21+Diciembre!C21</f>
        <v>0</v>
      </c>
      <c r="D21" s="70">
        <f>+Julio!D21+Agosto!D21+Septiembre!D21+Octubre!D21+Noviembre!D21+Diciembre!D21</f>
        <v>0</v>
      </c>
      <c r="E21" s="70">
        <f>+Julio!E21+Agosto!E21+Septiembre!E21+Octubre!E21+Noviembre!E21+Diciembre!E21</f>
        <v>0</v>
      </c>
      <c r="F21" s="70">
        <f>+Julio!F21+Agosto!F21+Septiembre!F21+Octubre!F21+Noviembre!F21+Diciembre!F21</f>
        <v>0</v>
      </c>
    </row>
    <row r="22" spans="1:6" s="71" customFormat="1" ht="13.5" customHeight="1">
      <c r="A22" s="69" t="str">
        <f>+Enero!A22</f>
        <v>REPUESTOS</v>
      </c>
      <c r="B22" s="70">
        <f>+Julio!B22+Agosto!B22+Septiembre!B22+Octubre!B22+Noviembre!B22+Diciembre!B22</f>
        <v>0</v>
      </c>
      <c r="C22" s="70">
        <f>+Julio!C22+Agosto!C22+Septiembre!C22+Octubre!C22+Noviembre!C22+Diciembre!C22</f>
        <v>0</v>
      </c>
      <c r="D22" s="70">
        <f>+Julio!D22+Agosto!D22+Septiembre!D22+Octubre!D22+Noviembre!D22+Diciembre!D22</f>
        <v>0</v>
      </c>
      <c r="E22" s="70">
        <f>+Julio!E22+Agosto!E22+Septiembre!E22+Octubre!E22+Noviembre!E22+Diciembre!E22</f>
        <v>0</v>
      </c>
      <c r="F22" s="70">
        <f>+Julio!F22+Agosto!F22+Septiembre!F22+Octubre!F22+Noviembre!F22+Diciembre!F22</f>
        <v>0</v>
      </c>
    </row>
    <row r="23" spans="1:11" s="71" customFormat="1" ht="13.5" customHeight="1">
      <c r="A23" s="69" t="str">
        <f>+Enero!A23</f>
        <v>SILICIO METALICO</v>
      </c>
      <c r="B23" s="70">
        <f>+Julio!B23+Agosto!B23+Septiembre!B23+Octubre!B23+Noviembre!B23+Diciembre!B23</f>
        <v>0</v>
      </c>
      <c r="C23" s="70">
        <f>+Julio!C23+Agosto!C23+Septiembre!C23+Octubre!C23+Noviembre!C23+Diciembre!C23</f>
        <v>0</v>
      </c>
      <c r="D23" s="70">
        <f>+Julio!D23+Agosto!D23+Septiembre!D23+Octubre!D23+Noviembre!D23+Diciembre!D23</f>
        <v>0</v>
      </c>
      <c r="E23" s="70">
        <f>+Julio!E23+Agosto!E23+Septiembre!E23+Octubre!E23+Noviembre!E23+Diciembre!E23</f>
        <v>0</v>
      </c>
      <c r="F23" s="70">
        <f>+Julio!F23+Agosto!F23+Septiembre!F23+Octubre!F23+Noviembre!F23+Diciembre!F23</f>
        <v>0</v>
      </c>
      <c r="K23" s="72"/>
    </row>
    <row r="24" spans="1:11" s="71" customFormat="1" ht="13.5" customHeight="1">
      <c r="A24" s="69" t="str">
        <f>+Enero!A24</f>
        <v>SUPER RAMP CP 45</v>
      </c>
      <c r="B24" s="70">
        <f>+Julio!B24+Agosto!B24+Septiembre!B24+Octubre!B24+Noviembre!B24+Diciembre!B24</f>
        <v>0</v>
      </c>
      <c r="C24" s="70">
        <f>+Julio!C24+Agosto!C24+Septiembre!C24+Octubre!C24+Noviembre!C24+Diciembre!C24</f>
        <v>42</v>
      </c>
      <c r="D24" s="70">
        <f>+Julio!D24+Agosto!D24+Septiembre!D24+Octubre!D24+Noviembre!D24+Diciembre!D24</f>
        <v>0</v>
      </c>
      <c r="E24" s="70">
        <f>+Julio!E24+Agosto!E24+Septiembre!E24+Octubre!E24+Noviembre!E24+Diciembre!E24</f>
        <v>0</v>
      </c>
      <c r="F24" s="70">
        <f>+Julio!F24+Agosto!F24+Septiembre!F24+Octubre!F24+Noviembre!F24+Diciembre!F24</f>
        <v>0</v>
      </c>
      <c r="K24" s="72"/>
    </row>
    <row r="25" spans="1:11" s="71" customFormat="1" ht="13.5" customHeight="1">
      <c r="A25" s="69" t="str">
        <f>+Enero!A25</f>
        <v>TEJOS DE ALUMINIO</v>
      </c>
      <c r="B25" s="70">
        <f>+Julio!B25+Agosto!B25+Septiembre!B25+Octubre!B25+Noviembre!B25+Diciembre!B25</f>
        <v>0</v>
      </c>
      <c r="C25" s="70">
        <f>+Julio!C25+Agosto!C25+Septiembre!C25+Octubre!C25+Noviembre!C25+Diciembre!C25</f>
        <v>0</v>
      </c>
      <c r="D25" s="70">
        <f>+Julio!D25+Agosto!D25+Septiembre!D25+Octubre!D25+Noviembre!D25+Diciembre!D25</f>
        <v>0</v>
      </c>
      <c r="E25" s="70">
        <f>+Julio!E25+Agosto!E25+Septiembre!E25+Octubre!E25+Noviembre!E25+Diciembre!E25</f>
        <v>0</v>
      </c>
      <c r="F25" s="70">
        <f>+Julio!F25+Agosto!F25+Septiembre!F25+Octubre!F25+Noviembre!F25+Diciembre!F25</f>
        <v>0</v>
      </c>
      <c r="K25" s="72"/>
    </row>
    <row r="26" spans="1:11" s="71" customFormat="1" ht="13.5" customHeight="1">
      <c r="A26" s="69" t="str">
        <f>+Enero!A26</f>
        <v> </v>
      </c>
      <c r="B26" s="70">
        <f>+Julio!B26+Agosto!B26+Septiembre!B26+Octubre!B26+Noviembre!B26+Diciembre!B26</f>
        <v>0</v>
      </c>
      <c r="C26" s="70">
        <f>+Julio!C26+Agosto!C26+Septiembre!C26+Octubre!C26+Noviembre!C26+Diciembre!C26</f>
        <v>0</v>
      </c>
      <c r="D26" s="70">
        <f>+Julio!D26+Agosto!D26+Septiembre!D26+Octubre!D26+Noviembre!D26+Diciembre!D26</f>
        <v>0</v>
      </c>
      <c r="E26" s="70">
        <f>+Julio!E26+Agosto!E26+Septiembre!E26+Octubre!E26+Noviembre!E26+Diciembre!E26</f>
        <v>0</v>
      </c>
      <c r="F26" s="70">
        <f>+Julio!F26+Agosto!F26+Septiembre!F26+Octubre!F26+Noviembre!F26+Diciembre!F26</f>
        <v>0</v>
      </c>
      <c r="K26" s="72"/>
    </row>
    <row r="27" spans="1:11" s="71" customFormat="1" ht="13.5" customHeight="1">
      <c r="A27" s="69" t="str">
        <f>+Enero!A27</f>
        <v> </v>
      </c>
      <c r="B27" s="70">
        <f>+Julio!B27+Agosto!B27+Septiembre!B27+Octubre!B27+Noviembre!B27+Diciembre!B27</f>
        <v>0</v>
      </c>
      <c r="C27" s="70">
        <f>+Julio!C27+Agosto!C27+Septiembre!C27+Octubre!C27+Noviembre!C27+Diciembre!C27</f>
        <v>0</v>
      </c>
      <c r="D27" s="70">
        <f>+Julio!D27+Agosto!D27+Septiembre!D27+Octubre!D27+Noviembre!D27+Diciembre!D27</f>
        <v>0</v>
      </c>
      <c r="E27" s="70">
        <f>+Julio!E27+Agosto!E27+Septiembre!E27+Octubre!E27+Noviembre!E27+Diciembre!E27</f>
        <v>0</v>
      </c>
      <c r="F27" s="70">
        <f>+Julio!F27+Agosto!F27+Septiembre!F27+Octubre!F27+Noviembre!F27+Diciembre!F27</f>
        <v>0</v>
      </c>
      <c r="K27" s="72"/>
    </row>
    <row r="28" spans="1:11" s="71" customFormat="1" ht="13.5" customHeight="1">
      <c r="A28" s="69" t="str">
        <f>+Enero!A28</f>
        <v> </v>
      </c>
      <c r="B28" s="70">
        <f>+Julio!B28+Agosto!B28+Septiembre!B28+Octubre!B28+Noviembre!B28+Diciembre!B28</f>
        <v>0</v>
      </c>
      <c r="C28" s="70">
        <f>+Julio!C28+Agosto!C28+Septiembre!C28+Octubre!C28+Noviembre!C28+Diciembre!C28</f>
        <v>0</v>
      </c>
      <c r="D28" s="70">
        <f>+Julio!D28+Agosto!D28+Septiembre!D28+Octubre!D28+Noviembre!D28+Diciembre!D28</f>
        <v>0</v>
      </c>
      <c r="E28" s="70">
        <f>+Julio!E28+Agosto!E28+Septiembre!E28+Octubre!E28+Noviembre!E28+Diciembre!E28</f>
        <v>0</v>
      </c>
      <c r="F28" s="70">
        <f>+Julio!F28+Agosto!F28+Septiembre!F28+Octubre!F28+Noviembre!F28+Diciembre!F28</f>
        <v>0</v>
      </c>
      <c r="K28" s="72"/>
    </row>
    <row r="29" spans="1:11" s="71" customFormat="1" ht="13.5" customHeight="1">
      <c r="A29" s="69" t="str">
        <f>+Enero!A29</f>
        <v> </v>
      </c>
      <c r="B29" s="70">
        <f>+Julio!B29+Agosto!B29+Septiembre!B29+Octubre!B29+Noviembre!B29+Diciembre!B29</f>
        <v>0</v>
      </c>
      <c r="C29" s="70">
        <f>+Julio!C29+Agosto!C29+Septiembre!C29+Octubre!C29+Noviembre!C29+Diciembre!C29</f>
        <v>0</v>
      </c>
      <c r="D29" s="70">
        <f>+Julio!D29+Agosto!D29+Septiembre!D29+Octubre!D29+Noviembre!D29+Diciembre!D29</f>
        <v>0</v>
      </c>
      <c r="E29" s="70">
        <f>+Julio!E29+Agosto!E29+Septiembre!E29+Octubre!E29+Noviembre!E29+Diciembre!E29</f>
        <v>0</v>
      </c>
      <c r="F29" s="70">
        <f>+Julio!F29+Agosto!F29+Septiembre!F29+Octubre!F29+Noviembre!F29+Diciembre!F29</f>
        <v>0</v>
      </c>
      <c r="K29" s="72"/>
    </row>
    <row r="30" spans="1:11" s="71" customFormat="1" ht="13.5" customHeight="1">
      <c r="A30" s="69" t="str">
        <f>+Enero!A30</f>
        <v> </v>
      </c>
      <c r="B30" s="70">
        <f>+Julio!B30+Agosto!B30+Septiembre!B30+Octubre!B30+Noviembre!B30+Diciembre!B30</f>
        <v>0</v>
      </c>
      <c r="C30" s="70">
        <f>+Julio!C30+Agosto!C30+Septiembre!C30+Octubre!C30+Noviembre!C30+Diciembre!C30</f>
        <v>0</v>
      </c>
      <c r="D30" s="70">
        <f>+Julio!D30+Agosto!D30+Septiembre!D30+Octubre!D30+Noviembre!D30+Diciembre!D30</f>
        <v>0</v>
      </c>
      <c r="E30" s="70">
        <f>+Julio!E30+Agosto!E30+Septiembre!E30+Octubre!E30+Noviembre!E30+Diciembre!E30</f>
        <v>0</v>
      </c>
      <c r="F30" s="70">
        <f>+Julio!F30+Agosto!F30+Septiembre!F30+Octubre!F30+Noviembre!F30+Diciembre!F30</f>
        <v>0</v>
      </c>
      <c r="K30" s="72"/>
    </row>
    <row r="31" spans="1:11" s="71" customFormat="1" ht="13.5" customHeight="1">
      <c r="A31" s="69" t="str">
        <f>+Enero!A31</f>
        <v> </v>
      </c>
      <c r="B31" s="70">
        <f>+Julio!B31+Agosto!B31+Septiembre!B31+Octubre!B31+Noviembre!B31+Diciembre!B31</f>
        <v>0</v>
      </c>
      <c r="C31" s="70">
        <f>+Julio!C31+Agosto!C31+Septiembre!C31+Octubre!C31+Noviembre!C31+Diciembre!C31</f>
        <v>0</v>
      </c>
      <c r="D31" s="70">
        <f>+Julio!D31+Agosto!D31+Septiembre!D31+Octubre!D31+Noviembre!D31+Diciembre!D31</f>
        <v>0</v>
      </c>
      <c r="E31" s="70">
        <f>+Julio!E31+Agosto!E31+Septiembre!E31+Octubre!E31+Noviembre!E31+Diciembre!E31</f>
        <v>0</v>
      </c>
      <c r="F31" s="70">
        <f>+Julio!F31+Agosto!F31+Septiembre!F31+Octubre!F31+Noviembre!F31+Diciembre!F31</f>
        <v>0</v>
      </c>
      <c r="K31" s="72"/>
    </row>
    <row r="32" spans="1:11" s="71" customFormat="1" ht="13.5" customHeight="1">
      <c r="A32" s="69" t="str">
        <f>+Enero!A32</f>
        <v> </v>
      </c>
      <c r="B32" s="70">
        <f>+Julio!B32+Agosto!B32+Septiembre!B32+Octubre!B32+Noviembre!B32+Diciembre!B32</f>
        <v>0</v>
      </c>
      <c r="C32" s="70">
        <f>+Julio!C32+Agosto!C32+Septiembre!C32+Octubre!C32+Noviembre!C32+Diciembre!C32</f>
        <v>0</v>
      </c>
      <c r="D32" s="70">
        <f>+Julio!D32+Agosto!D32+Septiembre!D32+Octubre!D32+Noviembre!D32+Diciembre!D32</f>
        <v>0</v>
      </c>
      <c r="E32" s="70">
        <f>+Julio!E32+Agosto!E32+Septiembre!E32+Octubre!E32+Noviembre!E32+Diciembre!E32</f>
        <v>0</v>
      </c>
      <c r="F32" s="70">
        <f>+Julio!F32+Agosto!F32+Septiembre!F32+Octubre!F32+Noviembre!F32+Diciembre!F32</f>
        <v>0</v>
      </c>
      <c r="K32" s="72"/>
    </row>
    <row r="33" spans="1:11" s="71" customFormat="1" ht="13.5" customHeight="1">
      <c r="A33" s="69" t="str">
        <f>+Enero!A33</f>
        <v> </v>
      </c>
      <c r="B33" s="70">
        <f>+Julio!B33+Agosto!B33+Septiembre!B33+Octubre!B33+Noviembre!B33+Diciembre!B33</f>
        <v>0</v>
      </c>
      <c r="C33" s="70">
        <f>+Julio!C33+Agosto!C33+Septiembre!C33+Octubre!C33+Noviembre!C33+Diciembre!C33</f>
        <v>0</v>
      </c>
      <c r="D33" s="70">
        <f>+Julio!D33+Agosto!D33+Septiembre!D33+Octubre!D33+Noviembre!D33+Diciembre!D33</f>
        <v>0</v>
      </c>
      <c r="E33" s="70">
        <f>+Julio!E33+Agosto!E33+Septiembre!E33+Octubre!E33+Noviembre!E33+Diciembre!E33</f>
        <v>0</v>
      </c>
      <c r="F33" s="70">
        <f>+Julio!F33+Agosto!F33+Septiembre!F33+Octubre!F33+Noviembre!F33+Diciembre!F33</f>
        <v>0</v>
      </c>
      <c r="K33" s="72"/>
    </row>
    <row r="34" spans="1:11" s="71" customFormat="1" ht="13.5" customHeight="1">
      <c r="A34" s="69" t="str">
        <f>+Enero!A34</f>
        <v> </v>
      </c>
      <c r="B34" s="70">
        <f>+Julio!B34+Agosto!B34+Septiembre!B34+Octubre!B34+Noviembre!B34+Diciembre!B34</f>
        <v>0</v>
      </c>
      <c r="C34" s="70">
        <f>+Julio!C34+Agosto!C34+Septiembre!C34+Octubre!C34+Noviembre!C34+Diciembre!C34</f>
        <v>0</v>
      </c>
      <c r="D34" s="70">
        <f>+Julio!D34+Agosto!D34+Septiembre!D34+Octubre!D34+Noviembre!D34+Diciembre!D34</f>
        <v>0</v>
      </c>
      <c r="E34" s="70">
        <f>+Julio!E34+Agosto!E34+Septiembre!E34+Octubre!E34+Noviembre!E34+Diciembre!E34</f>
        <v>0</v>
      </c>
      <c r="F34" s="70">
        <f>+Julio!F34+Agosto!F34+Septiembre!F34+Octubre!F34+Noviembre!F34+Diciembre!F34</f>
        <v>0</v>
      </c>
      <c r="K34" s="72"/>
    </row>
    <row r="35" spans="1:11" s="71" customFormat="1" ht="13.5" customHeight="1">
      <c r="A35" s="69" t="str">
        <f>+Enero!A35</f>
        <v> </v>
      </c>
      <c r="B35" s="70">
        <f>+Julio!B35+Agosto!B35+Septiembre!B35+Octubre!B35+Noviembre!B35+Diciembre!B35</f>
        <v>0</v>
      </c>
      <c r="C35" s="70">
        <f>+Julio!C35+Agosto!C35+Septiembre!C35+Octubre!C35+Noviembre!C35+Diciembre!C35</f>
        <v>0</v>
      </c>
      <c r="D35" s="70">
        <f>+Julio!D35+Agosto!D35+Septiembre!D35+Octubre!D35+Noviembre!D35+Diciembre!D35</f>
        <v>0</v>
      </c>
      <c r="E35" s="70">
        <f>+Julio!E35+Agosto!E35+Septiembre!E35+Octubre!E35+Noviembre!E35+Diciembre!E35</f>
        <v>0</v>
      </c>
      <c r="F35" s="70">
        <f>+Julio!F35+Agosto!F35+Septiembre!F35+Octubre!F35+Noviembre!F35+Diciembre!F35</f>
        <v>0</v>
      </c>
      <c r="K35" s="72"/>
    </row>
    <row r="36" spans="1:11" s="71" customFormat="1" ht="13.5" customHeight="1">
      <c r="A36" s="69" t="str">
        <f>+Enero!A36</f>
        <v> </v>
      </c>
      <c r="B36" s="70">
        <f>+Julio!B36+Agosto!B36+Septiembre!B36+Octubre!B36+Noviembre!B36+Diciembre!B36</f>
        <v>0</v>
      </c>
      <c r="C36" s="70">
        <f>+Julio!C36+Agosto!C36+Septiembre!C36+Octubre!C36+Noviembre!C36+Diciembre!C36</f>
        <v>0</v>
      </c>
      <c r="D36" s="70">
        <f>+Julio!D36+Agosto!D36+Septiembre!D36+Octubre!D36+Noviembre!D36+Diciembre!D36</f>
        <v>0</v>
      </c>
      <c r="E36" s="70">
        <f>+Julio!E36+Agosto!E36+Septiembre!E36+Octubre!E36+Noviembre!E36+Diciembre!E36</f>
        <v>0</v>
      </c>
      <c r="F36" s="70">
        <f>+Julio!F36+Agosto!F36+Septiembre!F36+Octubre!F36+Noviembre!F36+Diciembre!F36</f>
        <v>0</v>
      </c>
      <c r="K36" s="72"/>
    </row>
    <row r="37" spans="1:11" s="71" customFormat="1" ht="13.5" customHeight="1">
      <c r="A37" s="69" t="str">
        <f>+Enero!A37</f>
        <v> </v>
      </c>
      <c r="B37" s="70">
        <f>+Julio!B37+Agosto!B37+Septiembre!B37+Octubre!B37+Noviembre!B37+Diciembre!B37</f>
        <v>0</v>
      </c>
      <c r="C37" s="70">
        <f>+Julio!C37+Agosto!C37+Septiembre!C37+Octubre!C37+Noviembre!C37+Diciembre!C37</f>
        <v>0</v>
      </c>
      <c r="D37" s="70">
        <f>+Julio!D37+Agosto!D37+Septiembre!D37+Octubre!D37+Noviembre!D37+Diciembre!D37</f>
        <v>0</v>
      </c>
      <c r="E37" s="70">
        <f>+Julio!E37+Agosto!E37+Septiembre!E37+Octubre!E37+Noviembre!E37+Diciembre!E37</f>
        <v>0</v>
      </c>
      <c r="F37" s="70">
        <f>+Julio!F37+Agosto!F37+Septiembre!F37+Octubre!F37+Noviembre!F37+Diciembre!F37</f>
        <v>0</v>
      </c>
      <c r="K37" s="72"/>
    </row>
    <row r="38" spans="1:11" s="71" customFormat="1" ht="13.5" customHeight="1">
      <c r="A38" s="69" t="str">
        <f>+Enero!A38</f>
        <v> </v>
      </c>
      <c r="B38" s="70">
        <f>+Julio!B38+Agosto!B38+Septiembre!B38+Octubre!B38+Noviembre!B38+Diciembre!B38</f>
        <v>0</v>
      </c>
      <c r="C38" s="70">
        <f>+Julio!C38+Agosto!C38+Septiembre!C38+Octubre!C38+Noviembre!C38+Diciembre!C38</f>
        <v>0</v>
      </c>
      <c r="D38" s="70">
        <f>+Julio!D38+Agosto!D38+Septiembre!D38+Octubre!D38+Noviembre!D38+Diciembre!D38</f>
        <v>0</v>
      </c>
      <c r="E38" s="70">
        <f>+Julio!E38+Agosto!E38+Septiembre!E38+Octubre!E38+Noviembre!E38+Diciembre!E38</f>
        <v>0</v>
      </c>
      <c r="F38" s="70">
        <f>+Julio!F38+Agosto!F38+Septiembre!F38+Octubre!F38+Noviembre!F38+Diciembre!F38</f>
        <v>0</v>
      </c>
      <c r="K38" s="72"/>
    </row>
    <row r="39" spans="1:11" s="71" customFormat="1" ht="13.5" customHeight="1">
      <c r="A39" s="69" t="str">
        <f>+Enero!A39</f>
        <v> </v>
      </c>
      <c r="B39" s="70">
        <f>+Julio!B39+Agosto!B39+Septiembre!B39+Octubre!B39+Noviembre!B39+Diciembre!B39</f>
        <v>0</v>
      </c>
      <c r="C39" s="70">
        <f>+Julio!C39+Agosto!C39+Septiembre!C39+Octubre!C39+Noviembre!C39+Diciembre!C39</f>
        <v>0</v>
      </c>
      <c r="D39" s="70">
        <f>+Julio!D39+Agosto!D39+Septiembre!D39+Octubre!D39+Noviembre!D39+Diciembre!D39</f>
        <v>0</v>
      </c>
      <c r="E39" s="70">
        <f>+Julio!E39+Agosto!E39+Septiembre!E39+Octubre!E39+Noviembre!E39+Diciembre!E39</f>
        <v>0</v>
      </c>
      <c r="F39" s="70">
        <f>+Julio!F39+Agosto!F39+Septiembre!F39+Octubre!F39+Noviembre!F39+Diciembre!F39</f>
        <v>0</v>
      </c>
      <c r="K39" s="72"/>
    </row>
    <row r="40" spans="1:11" s="71" customFormat="1" ht="13.5" customHeight="1">
      <c r="A40" s="69" t="str">
        <f>+Enero!A40</f>
        <v>OTROS</v>
      </c>
      <c r="B40" s="70">
        <f>+Julio!B40+Agosto!B40+Septiembre!B40+Octubre!B40+Noviembre!B40+Diciembre!B40</f>
        <v>0</v>
      </c>
      <c r="C40" s="70">
        <f>+Julio!C40+Agosto!C40+Septiembre!C40+Octubre!C40+Noviembre!C40+Diciembre!C40</f>
        <v>417</v>
      </c>
      <c r="D40" s="70">
        <f>+Julio!D40+Agosto!D40+Septiembre!D40+Octubre!D40+Noviembre!D40+Diciembre!D40</f>
        <v>0</v>
      </c>
      <c r="E40" s="70">
        <f>+Julio!E40+Agosto!E40+Septiembre!E40+Octubre!E40+Noviembre!E40+Diciembre!E40</f>
        <v>0</v>
      </c>
      <c r="F40" s="70">
        <f>+Julio!F40+Agosto!F40+Septiembre!F40+Octubre!F40+Noviembre!F40+Diciembre!F40</f>
        <v>0</v>
      </c>
      <c r="K40" s="72"/>
    </row>
    <row r="41" spans="1:11" s="71" customFormat="1" ht="13.5" customHeight="1">
      <c r="A41" s="72" t="s">
        <v>61</v>
      </c>
      <c r="B41" s="73">
        <f>SUM(B3:B40)</f>
        <v>177140</v>
      </c>
      <c r="C41" s="73">
        <f>SUM(C3:C40)</f>
        <v>470221</v>
      </c>
      <c r="D41" s="73">
        <f>SUM(D3:D40)</f>
        <v>91738</v>
      </c>
      <c r="E41" s="73">
        <f>SUM(E3:E40)</f>
        <v>0</v>
      </c>
      <c r="F41" s="73">
        <f>SUM(F3:F40)</f>
        <v>0</v>
      </c>
      <c r="K41" s="72"/>
    </row>
    <row r="42" spans="1:11" s="71" customFormat="1" ht="6.75" customHeight="1">
      <c r="A42" s="74"/>
      <c r="B42" s="75"/>
      <c r="C42" s="75"/>
      <c r="D42" s="75"/>
      <c r="E42" s="75"/>
      <c r="F42" s="75"/>
      <c r="K42" s="72"/>
    </row>
    <row r="43" spans="1:11" s="71" customFormat="1" ht="13.5" customHeight="1">
      <c r="A43" s="69" t="str">
        <f>+Enero!A43</f>
        <v>CALAMAR</v>
      </c>
      <c r="B43" s="70">
        <f>+Julio!B43+Agosto!B43+Septiembre!B43+Octubre!B43+Noviembre!B43+Diciembre!B43</f>
        <v>196</v>
      </c>
      <c r="C43" s="70">
        <f>+Julio!C43+Agosto!C43+Septiembre!C43+Octubre!C43+Noviembre!C43+Diciembre!C43</f>
        <v>0</v>
      </c>
      <c r="D43" s="70">
        <f>+Julio!D43+Agosto!D43+Septiembre!D43+Octubre!D43+Noviembre!D43+Diciembre!D43</f>
        <v>0</v>
      </c>
      <c r="E43" s="70">
        <f>+Julio!E43+Agosto!E43+Septiembre!E43+Octubre!E43+Noviembre!E43+Diciembre!E43</f>
        <v>0</v>
      </c>
      <c r="F43" s="70">
        <f>+Julio!F43+Agosto!F43+Septiembre!F43+Octubre!F43+Noviembre!F43+Diciembre!F43</f>
        <v>0</v>
      </c>
      <c r="K43" s="72"/>
    </row>
    <row r="44" spans="1:11" s="71" customFormat="1" ht="13.5" customHeight="1">
      <c r="A44" s="69" t="str">
        <f>+Enero!A44</f>
        <v>CENTOLLAS</v>
      </c>
      <c r="B44" s="70">
        <f>+Julio!B44+Agosto!B44+Septiembre!B44+Octubre!B44+Noviembre!B44+Diciembre!B44</f>
        <v>40</v>
      </c>
      <c r="C44" s="70">
        <f>+Julio!C44+Agosto!C44+Septiembre!C44+Octubre!C44+Noviembre!C44+Diciembre!C44</f>
        <v>0</v>
      </c>
      <c r="D44" s="70">
        <f>+Julio!D44+Agosto!D44+Septiembre!D44+Octubre!D44+Noviembre!D44+Diciembre!D44</f>
        <v>0</v>
      </c>
      <c r="E44" s="70">
        <f>+Julio!E44+Agosto!E44+Septiembre!E44+Octubre!E44+Noviembre!E44+Diciembre!E44</f>
        <v>0</v>
      </c>
      <c r="F44" s="70">
        <f>+Julio!F44+Agosto!F44+Septiembre!F44+Octubre!F44+Noviembre!F44+Diciembre!F44</f>
        <v>0</v>
      </c>
      <c r="K44" s="72"/>
    </row>
    <row r="45" spans="1:11" s="71" customFormat="1" ht="13.5" customHeight="1">
      <c r="A45" s="69" t="str">
        <f>+Enero!A45</f>
        <v>COMBUSTIBLES</v>
      </c>
      <c r="B45" s="70">
        <f>+Julio!B45+Agosto!B45+Septiembre!B45+Octubre!B45+Noviembre!B45+Diciembre!B45</f>
        <v>0</v>
      </c>
      <c r="C45" s="70">
        <f>+Julio!C45+Agosto!C45+Septiembre!C45+Octubre!C45+Noviembre!C45+Diciembre!C45</f>
        <v>0</v>
      </c>
      <c r="D45" s="70">
        <f>+Julio!D45+Agosto!D45+Septiembre!D45+Octubre!D45+Noviembre!D45+Diciembre!D45</f>
        <v>0</v>
      </c>
      <c r="E45" s="70">
        <f>+Julio!E45+Agosto!E45+Septiembre!E45+Octubre!E45+Noviembre!E45+Diciembre!E45</f>
        <v>0</v>
      </c>
      <c r="F45" s="70">
        <f>+Julio!F45+Agosto!F45+Septiembre!F45+Octubre!F45+Noviembre!F45+Diciembre!F45</f>
        <v>13801</v>
      </c>
      <c r="K45" s="72"/>
    </row>
    <row r="46" spans="1:11" s="71" customFormat="1" ht="13.5" customHeight="1">
      <c r="A46" s="69" t="str">
        <f>+Enero!A46</f>
        <v>INSUMOS</v>
      </c>
      <c r="B46" s="70">
        <f>+Julio!B46+Agosto!B46+Septiembre!B46+Octubre!B46+Noviembre!B46+Diciembre!B46</f>
        <v>0</v>
      </c>
      <c r="C46" s="70">
        <f>+Julio!C46+Agosto!C46+Septiembre!C46+Octubre!C46+Noviembre!C46+Diciembre!C46</f>
        <v>801</v>
      </c>
      <c r="D46" s="70">
        <f>+Julio!D46+Agosto!D46+Septiembre!D46+Octubre!D46+Noviembre!D46+Diciembre!D46</f>
        <v>0</v>
      </c>
      <c r="E46" s="70">
        <f>+Julio!E46+Agosto!E46+Septiembre!E46+Octubre!E46+Noviembre!E46+Diciembre!E46</f>
        <v>0</v>
      </c>
      <c r="F46" s="70">
        <f>+Julio!F46+Agosto!F46+Septiembre!F46+Octubre!F46+Noviembre!F46+Diciembre!F46</f>
        <v>0</v>
      </c>
      <c r="K46" s="72"/>
    </row>
    <row r="47" spans="1:11" s="71" customFormat="1" ht="13.5" customHeight="1">
      <c r="A47" s="69" t="str">
        <f>+Enero!A47</f>
        <v>LANGOSTINOS</v>
      </c>
      <c r="B47" s="70">
        <f>+Julio!B47+Agosto!B47+Septiembre!B47+Octubre!B47+Noviembre!B47+Diciembre!B47</f>
        <v>74037</v>
      </c>
      <c r="C47" s="70">
        <f>+Julio!C47+Agosto!C47+Septiembre!C47+Octubre!C47+Noviembre!C47+Diciembre!C47</f>
        <v>133</v>
      </c>
      <c r="D47" s="70">
        <f>+Julio!D47+Agosto!D47+Septiembre!D47+Octubre!D47+Noviembre!D47+Diciembre!D47</f>
        <v>65828</v>
      </c>
      <c r="E47" s="70">
        <f>+Julio!E47+Agosto!E47+Septiembre!E47+Octubre!E47+Noviembre!E47+Diciembre!E47</f>
        <v>0</v>
      </c>
      <c r="F47" s="70">
        <f>+Julio!F47+Agosto!F47+Septiembre!F47+Octubre!F47+Noviembre!F47+Diciembre!F47</f>
        <v>0</v>
      </c>
      <c r="K47" s="72"/>
    </row>
    <row r="48" spans="1:11" s="71" customFormat="1" ht="13.5" customHeight="1">
      <c r="A48" s="69" t="str">
        <f>+Enero!A48</f>
        <v>MATERIAL EMPAQUE</v>
      </c>
      <c r="B48" s="70">
        <f>+Julio!B48+Agosto!B48+Septiembre!B48+Octubre!B48+Noviembre!B48+Diciembre!B48</f>
        <v>0</v>
      </c>
      <c r="C48" s="70">
        <f>+Julio!C48+Agosto!C48+Septiembre!C48+Octubre!C48+Noviembre!C48+Diciembre!C48</f>
        <v>0</v>
      </c>
      <c r="D48" s="70">
        <f>+Julio!D48+Agosto!D48+Septiembre!D48+Octubre!D48+Noviembre!D48+Diciembre!D48</f>
        <v>0</v>
      </c>
      <c r="E48" s="70">
        <f>+Julio!E48+Agosto!E48+Septiembre!E48+Octubre!E48+Noviembre!E48+Diciembre!E48</f>
        <v>0</v>
      </c>
      <c r="F48" s="70">
        <f>+Julio!F48+Agosto!F48+Septiembre!F48+Octubre!F48+Noviembre!F48+Diciembre!F48</f>
        <v>0</v>
      </c>
      <c r="K48" s="72"/>
    </row>
    <row r="49" spans="1:11" s="71" customFormat="1" ht="13.5" customHeight="1">
      <c r="A49" s="69" t="str">
        <f>+Enero!A49</f>
        <v>MERLUZA</v>
      </c>
      <c r="B49" s="70">
        <f>+Julio!B49+Agosto!B49+Septiembre!B49+Octubre!B49+Noviembre!B49+Diciembre!B49</f>
        <v>5721</v>
      </c>
      <c r="C49" s="70">
        <f>+Julio!C49+Agosto!C49+Septiembre!C49+Octubre!C49+Noviembre!C49+Diciembre!C49</f>
        <v>0</v>
      </c>
      <c r="D49" s="70">
        <f>+Julio!D49+Agosto!D49+Septiembre!D49+Octubre!D49+Noviembre!D49+Diciembre!D49</f>
        <v>0</v>
      </c>
      <c r="E49" s="70">
        <f>+Julio!E49+Agosto!E49+Septiembre!E49+Octubre!E49+Noviembre!E49+Diciembre!E49</f>
        <v>0</v>
      </c>
      <c r="F49" s="70">
        <f>+Julio!F49+Agosto!F49+Septiembre!F49+Octubre!F49+Noviembre!F49+Diciembre!F49</f>
        <v>0</v>
      </c>
      <c r="K49" s="72"/>
    </row>
    <row r="50" spans="1:11" s="71" customFormat="1" ht="13.5" customHeight="1">
      <c r="A50" s="69" t="str">
        <f>+Enero!A50</f>
        <v>PESCADOS MARISCOS MOLUS.</v>
      </c>
      <c r="B50" s="70">
        <f>+Julio!B50+Agosto!B50+Septiembre!B50+Octubre!B50+Noviembre!B50+Diciembre!B50</f>
        <v>7391</v>
      </c>
      <c r="C50" s="70">
        <f>+Julio!C50+Agosto!C50+Septiembre!C50+Octubre!C50+Noviembre!C50+Diciembre!C50</f>
        <v>70</v>
      </c>
      <c r="D50" s="70">
        <f>+Julio!D50+Agosto!D50+Septiembre!D50+Octubre!D50+Noviembre!D50+Diciembre!D50</f>
        <v>8682</v>
      </c>
      <c r="E50" s="70">
        <f>+Julio!E50+Agosto!E50+Septiembre!E50+Octubre!E50+Noviembre!E50+Diciembre!E50</f>
        <v>0</v>
      </c>
      <c r="F50" s="70">
        <f>+Julio!F50+Agosto!F50+Septiembre!F50+Octubre!F50+Noviembre!F50+Diciembre!F50</f>
        <v>0</v>
      </c>
      <c r="K50" s="72"/>
    </row>
    <row r="51" spans="1:11" s="71" customFormat="1" ht="13.5" customHeight="1">
      <c r="A51" s="69" t="str">
        <f>+Enero!A51</f>
        <v> </v>
      </c>
      <c r="B51" s="70">
        <f>+Julio!B51+Agosto!B51+Septiembre!B51+Octubre!B51+Noviembre!B51+Diciembre!B51</f>
        <v>0</v>
      </c>
      <c r="C51" s="70">
        <f>+Julio!C51+Agosto!C51+Septiembre!C51+Octubre!C51+Noviembre!C51+Diciembre!C51</f>
        <v>0</v>
      </c>
      <c r="D51" s="70">
        <f>+Julio!D51+Agosto!D51+Septiembre!D51+Octubre!D51+Noviembre!D51+Diciembre!D51</f>
        <v>0</v>
      </c>
      <c r="E51" s="70">
        <f>+Julio!E51+Agosto!E51+Septiembre!E51+Octubre!E51+Noviembre!E51+Diciembre!E51</f>
        <v>0</v>
      </c>
      <c r="F51" s="70">
        <f>+Julio!F51+Agosto!F51+Septiembre!F51+Octubre!F51+Noviembre!F51+Diciembre!F51</f>
        <v>0</v>
      </c>
      <c r="K51" s="72"/>
    </row>
    <row r="52" spans="1:11" s="71" customFormat="1" ht="13.5" customHeight="1">
      <c r="A52" s="69" t="str">
        <f>+Enero!A52</f>
        <v> </v>
      </c>
      <c r="B52" s="70">
        <f>+Julio!B52+Agosto!B52+Septiembre!B52+Octubre!B52+Noviembre!B52+Diciembre!B52</f>
        <v>0</v>
      </c>
      <c r="C52" s="70">
        <f>+Julio!C52+Agosto!C52+Septiembre!C52+Octubre!C52+Noviembre!C52+Diciembre!C52</f>
        <v>0</v>
      </c>
      <c r="D52" s="70">
        <f>+Julio!D52+Agosto!D52+Septiembre!D52+Octubre!D52+Noviembre!D52+Diciembre!D52</f>
        <v>0</v>
      </c>
      <c r="E52" s="70">
        <f>+Julio!E52+Agosto!E52+Septiembre!E52+Octubre!E52+Noviembre!E52+Diciembre!E52</f>
        <v>0</v>
      </c>
      <c r="F52" s="70">
        <f>+Julio!F52+Agosto!F52+Septiembre!F52+Octubre!F52+Noviembre!F52+Diciembre!F52</f>
        <v>0</v>
      </c>
      <c r="K52" s="72"/>
    </row>
    <row r="53" spans="1:11" s="71" customFormat="1" ht="13.5" customHeight="1">
      <c r="A53" s="69" t="str">
        <f>+Enero!A53</f>
        <v> </v>
      </c>
      <c r="B53" s="70">
        <f>+Julio!B53+Agosto!B53+Septiembre!B53+Octubre!B53+Noviembre!B53+Diciembre!B53</f>
        <v>0</v>
      </c>
      <c r="C53" s="70">
        <f>+Julio!C53+Agosto!C53+Septiembre!C53+Octubre!C53+Noviembre!C53+Diciembre!C53</f>
        <v>0</v>
      </c>
      <c r="D53" s="70">
        <f>+Julio!D53+Agosto!D53+Septiembre!D53+Octubre!D53+Noviembre!D53+Diciembre!D53</f>
        <v>0</v>
      </c>
      <c r="E53" s="70">
        <f>+Julio!E53+Agosto!E53+Septiembre!E53+Octubre!E53+Noviembre!E53+Diciembre!E53</f>
        <v>0</v>
      </c>
      <c r="F53" s="70">
        <f>+Julio!F53+Agosto!F53+Septiembre!F53+Octubre!F53+Noviembre!F53+Diciembre!F53</f>
        <v>0</v>
      </c>
      <c r="K53" s="72"/>
    </row>
    <row r="54" spans="1:11" s="71" customFormat="1" ht="13.5" customHeight="1">
      <c r="A54" s="69" t="str">
        <f>+Enero!A54</f>
        <v> </v>
      </c>
      <c r="B54" s="70">
        <f>+Julio!B54+Agosto!B54+Septiembre!B54+Octubre!B54+Noviembre!B54+Diciembre!B54</f>
        <v>0</v>
      </c>
      <c r="C54" s="70">
        <f>+Julio!C54+Agosto!C54+Septiembre!C54+Octubre!C54+Noviembre!C54+Diciembre!C54</f>
        <v>0</v>
      </c>
      <c r="D54" s="70">
        <f>+Julio!D54+Agosto!D54+Septiembre!D54+Octubre!D54+Noviembre!D54+Diciembre!D54</f>
        <v>0</v>
      </c>
      <c r="E54" s="70">
        <f>+Julio!E54+Agosto!E54+Septiembre!E54+Octubre!E54+Noviembre!E54+Diciembre!E54</f>
        <v>0</v>
      </c>
      <c r="F54" s="70">
        <f>+Julio!F54+Agosto!F54+Septiembre!F54+Octubre!F54+Noviembre!F54+Diciembre!F54</f>
        <v>0</v>
      </c>
      <c r="K54" s="72"/>
    </row>
    <row r="55" spans="1:11" s="71" customFormat="1" ht="13.5" customHeight="1">
      <c r="A55" s="69" t="str">
        <f>+Enero!A55</f>
        <v> </v>
      </c>
      <c r="B55" s="70">
        <f>+Julio!B55+Agosto!B55+Septiembre!B55+Octubre!B55+Noviembre!B55+Diciembre!B55</f>
        <v>0</v>
      </c>
      <c r="C55" s="70">
        <f>+Julio!C55+Agosto!C55+Septiembre!C55+Octubre!C55+Noviembre!C55+Diciembre!C55</f>
        <v>0</v>
      </c>
      <c r="D55" s="70">
        <f>+Julio!D55+Agosto!D55+Septiembre!D55+Octubre!D55+Noviembre!D55+Diciembre!D55</f>
        <v>0</v>
      </c>
      <c r="E55" s="70">
        <f>+Julio!E55+Agosto!E55+Septiembre!E55+Octubre!E55+Noviembre!E55+Diciembre!E55</f>
        <v>0</v>
      </c>
      <c r="F55" s="70">
        <f>+Julio!F55+Agosto!F55+Septiembre!F55+Octubre!F55+Noviembre!F55+Diciembre!F55</f>
        <v>0</v>
      </c>
      <c r="K55" s="72"/>
    </row>
    <row r="56" spans="1:11" s="71" customFormat="1" ht="13.5" customHeight="1">
      <c r="A56" s="69" t="str">
        <f>+Enero!A56</f>
        <v> </v>
      </c>
      <c r="B56" s="70">
        <f>+Julio!B56+Agosto!B56+Septiembre!B56+Octubre!B56+Noviembre!B56+Diciembre!B56</f>
        <v>0</v>
      </c>
      <c r="C56" s="70">
        <f>+Julio!C56+Agosto!C56+Septiembre!C56+Octubre!C56+Noviembre!C56+Diciembre!C56</f>
        <v>0</v>
      </c>
      <c r="D56" s="70">
        <f>+Julio!D56+Agosto!D56+Septiembre!D56+Octubre!D56+Noviembre!D56+Diciembre!D56</f>
        <v>0</v>
      </c>
      <c r="E56" s="70">
        <f>+Julio!E56+Agosto!E56+Septiembre!E56+Octubre!E56+Noviembre!E56+Diciembre!E56</f>
        <v>0</v>
      </c>
      <c r="F56" s="70">
        <f>+Julio!F56+Agosto!F56+Septiembre!F56+Octubre!F56+Noviembre!F56+Diciembre!F56</f>
        <v>0</v>
      </c>
      <c r="K56" s="72"/>
    </row>
    <row r="57" spans="1:11" s="71" customFormat="1" ht="13.5" customHeight="1">
      <c r="A57" s="69" t="str">
        <f>+Enero!A57</f>
        <v> </v>
      </c>
      <c r="B57" s="70">
        <f>+Julio!B57+Agosto!B57+Septiembre!B57+Octubre!B57+Noviembre!B57+Diciembre!B57</f>
        <v>0</v>
      </c>
      <c r="C57" s="70">
        <f>+Julio!C57+Agosto!C57+Septiembre!C57+Octubre!C57+Noviembre!C57+Diciembre!C57</f>
        <v>0</v>
      </c>
      <c r="D57" s="70">
        <f>+Julio!D57+Agosto!D57+Septiembre!D57+Octubre!D57+Noviembre!D57+Diciembre!D57</f>
        <v>0</v>
      </c>
      <c r="E57" s="70">
        <f>+Julio!E57+Agosto!E57+Septiembre!E57+Octubre!E57+Noviembre!E57+Diciembre!E57</f>
        <v>0</v>
      </c>
      <c r="F57" s="70">
        <f>+Julio!F57+Agosto!F57+Septiembre!F57+Octubre!F57+Noviembre!F57+Diciembre!F57</f>
        <v>0</v>
      </c>
      <c r="K57" s="72"/>
    </row>
    <row r="58" spans="1:11" s="71" customFormat="1" ht="13.5" customHeight="1">
      <c r="A58" s="69" t="str">
        <f>+Enero!A58</f>
        <v> </v>
      </c>
      <c r="B58" s="70">
        <f>+Julio!B58+Agosto!B58+Septiembre!B58+Octubre!B58+Noviembre!B58+Diciembre!B58</f>
        <v>0</v>
      </c>
      <c r="C58" s="70">
        <f>+Julio!C58+Agosto!C58+Septiembre!C58+Octubre!C58+Noviembre!C58+Diciembre!C58</f>
        <v>0</v>
      </c>
      <c r="D58" s="70">
        <f>+Julio!D58+Agosto!D58+Septiembre!D58+Octubre!D58+Noviembre!D58+Diciembre!D58</f>
        <v>0</v>
      </c>
      <c r="E58" s="70">
        <f>+Julio!E58+Agosto!E58+Septiembre!E58+Octubre!E58+Noviembre!E58+Diciembre!E58</f>
        <v>0</v>
      </c>
      <c r="F58" s="70">
        <f>+Julio!F58+Agosto!F58+Septiembre!F58+Octubre!F58+Noviembre!F58+Diciembre!F58</f>
        <v>0</v>
      </c>
      <c r="K58" s="72"/>
    </row>
    <row r="59" spans="1:11" s="71" customFormat="1" ht="13.5" customHeight="1">
      <c r="A59" s="69" t="str">
        <f>+Enero!A59</f>
        <v> </v>
      </c>
      <c r="B59" s="70">
        <f>+Julio!B59+Agosto!B59+Septiembre!B59+Octubre!B59+Noviembre!B59+Diciembre!B59</f>
        <v>0</v>
      </c>
      <c r="C59" s="70">
        <f>+Julio!C59+Agosto!C59+Septiembre!C59+Octubre!C59+Noviembre!C59+Diciembre!C59</f>
        <v>0</v>
      </c>
      <c r="D59" s="70">
        <f>+Julio!D59+Agosto!D59+Septiembre!D59+Octubre!D59+Noviembre!D59+Diciembre!D59</f>
        <v>0</v>
      </c>
      <c r="E59" s="70">
        <f>+Julio!E59+Agosto!E59+Septiembre!E59+Octubre!E59+Noviembre!E59+Diciembre!E59</f>
        <v>0</v>
      </c>
      <c r="F59" s="70">
        <f>+Julio!F59+Agosto!F59+Septiembre!F59+Octubre!F59+Noviembre!F59+Diciembre!F59</f>
        <v>0</v>
      </c>
      <c r="K59" s="72"/>
    </row>
    <row r="60" spans="1:11" s="71" customFormat="1" ht="13.5" customHeight="1">
      <c r="A60" s="69" t="str">
        <f>+Enero!A60</f>
        <v> </v>
      </c>
      <c r="B60" s="70">
        <f>+Julio!B60+Agosto!B60+Septiembre!B60+Octubre!B60+Noviembre!B60+Diciembre!B60</f>
        <v>0</v>
      </c>
      <c r="C60" s="70">
        <f>+Julio!C60+Agosto!C60+Septiembre!C60+Octubre!C60+Noviembre!C60+Diciembre!C60</f>
        <v>0</v>
      </c>
      <c r="D60" s="70">
        <f>+Julio!D60+Agosto!D60+Septiembre!D60+Octubre!D60+Noviembre!D60+Diciembre!D60</f>
        <v>0</v>
      </c>
      <c r="E60" s="70">
        <f>+Julio!E60+Agosto!E60+Septiembre!E60+Octubre!E60+Noviembre!E60+Diciembre!E60</f>
        <v>0</v>
      </c>
      <c r="F60" s="70">
        <f>+Julio!F60+Agosto!F60+Septiembre!F60+Octubre!F60+Noviembre!F60+Diciembre!F60</f>
        <v>0</v>
      </c>
      <c r="K60" s="72"/>
    </row>
    <row r="61" spans="1:11" s="71" customFormat="1" ht="13.5" customHeight="1">
      <c r="A61" s="69" t="str">
        <f>+Enero!A61</f>
        <v>OTROS</v>
      </c>
      <c r="B61" s="70">
        <f>+Julio!B61+Agosto!B61+Septiembre!B61+Octubre!B61+Noviembre!B61+Diciembre!B61</f>
        <v>0</v>
      </c>
      <c r="C61" s="70">
        <f>+Julio!C61+Agosto!C61+Septiembre!C61+Octubre!C61+Noviembre!C61+Diciembre!C61</f>
        <v>0</v>
      </c>
      <c r="D61" s="70">
        <f>+Julio!D61+Agosto!D61+Septiembre!D61+Octubre!D61+Noviembre!D61+Diciembre!D61</f>
        <v>0</v>
      </c>
      <c r="E61" s="70">
        <f>+Julio!E61+Agosto!E61+Septiembre!E61+Octubre!E61+Noviembre!E61+Diciembre!E61</f>
        <v>0</v>
      </c>
      <c r="F61" s="70">
        <f>+Julio!F61+Agosto!F61+Septiembre!F61+Octubre!F61+Noviembre!F61+Diciembre!F61</f>
        <v>0</v>
      </c>
      <c r="K61" s="72"/>
    </row>
    <row r="62" spans="1:11" s="71" customFormat="1" ht="13.5" customHeight="1">
      <c r="A62" s="76" t="s">
        <v>62</v>
      </c>
      <c r="B62" s="73">
        <f>SUM(B43:B61)</f>
        <v>87385</v>
      </c>
      <c r="C62" s="73">
        <f>SUM(C43:C61)</f>
        <v>1004</v>
      </c>
      <c r="D62" s="73">
        <f>SUM(D43:D61)</f>
        <v>74510</v>
      </c>
      <c r="E62" s="73">
        <f>SUM(E43:E61)</f>
        <v>0</v>
      </c>
      <c r="F62" s="73">
        <f>SUM(F43:F61)</f>
        <v>13801</v>
      </c>
      <c r="K62" s="72"/>
    </row>
    <row r="63" spans="1:11" s="71" customFormat="1" ht="6.75" customHeight="1">
      <c r="A63" s="74"/>
      <c r="B63" s="75"/>
      <c r="C63" s="75"/>
      <c r="D63" s="75"/>
      <c r="E63" s="75"/>
      <c r="F63" s="75"/>
      <c r="K63" s="72"/>
    </row>
    <row r="64" spans="1:11" s="71" customFormat="1" ht="13.5" customHeight="1">
      <c r="A64" s="77" t="str">
        <f>+Enero!A64</f>
        <v>CUERO, PELO Y GRASA ANIMAL</v>
      </c>
      <c r="B64" s="70">
        <f>+Julio!B64+Agosto!B64+Septiembre!B64+Octubre!B64+Noviembre!B64+Diciembre!B64</f>
        <v>274</v>
      </c>
      <c r="C64" s="70">
        <f>+Julio!C64+Agosto!C64+Septiembre!C64+Octubre!C64+Noviembre!C64+Diciembre!C64</f>
        <v>0</v>
      </c>
      <c r="D64" s="70">
        <f>+Julio!D64+Agosto!D64+Septiembre!D64+Octubre!D64+Noviembre!D64+Diciembre!D64</f>
        <v>0</v>
      </c>
      <c r="E64" s="70">
        <f>+Julio!E64+Agosto!E64+Septiembre!E64+Octubre!E64+Noviembre!E64+Diciembre!E64</f>
        <v>0</v>
      </c>
      <c r="F64" s="70">
        <f>+Julio!F64+Agosto!F64+Septiembre!F64+Octubre!F64+Noviembre!F64+Diciembre!F64</f>
        <v>0</v>
      </c>
      <c r="K64" s="72"/>
    </row>
    <row r="65" spans="1:11" s="71" customFormat="1" ht="13.5" customHeight="1">
      <c r="A65" s="77" t="str">
        <f>+Enero!A65</f>
        <v>LANA </v>
      </c>
      <c r="B65" s="70">
        <f>+Julio!B65+Agosto!B65+Septiembre!B65+Octubre!B65+Noviembre!B65+Diciembre!B65</f>
        <v>1367</v>
      </c>
      <c r="C65" s="70">
        <f>+Julio!C65+Agosto!C65+Septiembre!C65+Octubre!C65+Noviembre!C65+Diciembre!C65</f>
        <v>0</v>
      </c>
      <c r="D65" s="70">
        <f>+Julio!D65+Agosto!D65+Septiembre!D65+Octubre!D65+Noviembre!D65+Diciembre!D65</f>
        <v>0</v>
      </c>
      <c r="E65" s="70">
        <f>+Julio!E65+Agosto!E65+Septiembre!E65+Octubre!E65+Noviembre!E65+Diciembre!E65</f>
        <v>0</v>
      </c>
      <c r="F65" s="70">
        <f>+Julio!F65+Agosto!F65+Septiembre!F65+Octubre!F65+Noviembre!F65+Diciembre!F65</f>
        <v>0</v>
      </c>
      <c r="K65" s="72"/>
    </row>
    <row r="66" spans="1:11" s="71" customFormat="1" ht="13.5" customHeight="1">
      <c r="A66" s="77" t="str">
        <f>+Enero!A66</f>
        <v>LANA LAVADA</v>
      </c>
      <c r="B66" s="70">
        <f>+Julio!B66+Agosto!B66+Septiembre!B66+Octubre!B66+Noviembre!B66+Diciembre!B66</f>
        <v>125</v>
      </c>
      <c r="C66" s="70">
        <f>+Julio!C66+Agosto!C66+Septiembre!C66+Octubre!C66+Noviembre!C66+Diciembre!C66</f>
        <v>0</v>
      </c>
      <c r="D66" s="70">
        <f>+Julio!D66+Agosto!D66+Septiembre!D66+Octubre!D66+Noviembre!D66+Diciembre!D66</f>
        <v>0</v>
      </c>
      <c r="E66" s="70">
        <f>+Julio!E66+Agosto!E66+Septiembre!E66+Octubre!E66+Noviembre!E66+Diciembre!E66</f>
        <v>0</v>
      </c>
      <c r="F66" s="70">
        <f>+Julio!F66+Agosto!F66+Septiembre!F66+Octubre!F66+Noviembre!F66+Diciembre!F66</f>
        <v>0</v>
      </c>
      <c r="K66" s="72"/>
    </row>
    <row r="67" spans="1:11" s="71" customFormat="1" ht="13.5" customHeight="1">
      <c r="A67" s="77" t="str">
        <f>+Enero!A67</f>
        <v>LANA SUCIA</v>
      </c>
      <c r="B67" s="70">
        <f>+Julio!B67+Agosto!B67+Septiembre!B67+Octubre!B67+Noviembre!B67+Diciembre!B67</f>
        <v>1102</v>
      </c>
      <c r="C67" s="70">
        <f>+Julio!C67+Agosto!C67+Septiembre!C67+Octubre!C67+Noviembre!C67+Diciembre!C67</f>
        <v>0</v>
      </c>
      <c r="D67" s="70">
        <f>+Julio!D67+Agosto!D67+Septiembre!D67+Octubre!D67+Noviembre!D67+Diciembre!D67</f>
        <v>0</v>
      </c>
      <c r="E67" s="70">
        <f>+Julio!E67+Agosto!E67+Septiembre!E67+Octubre!E67+Noviembre!E67+Diciembre!E67</f>
        <v>0</v>
      </c>
      <c r="F67" s="70">
        <f>+Julio!F67+Agosto!F67+Septiembre!F67+Octubre!F67+Noviembre!F67+Diciembre!F67</f>
        <v>0</v>
      </c>
      <c r="K67" s="72"/>
    </row>
    <row r="68" spans="1:11" s="71" customFormat="1" ht="13.5" customHeight="1">
      <c r="A68" s="77" t="str">
        <f>+Enero!A68</f>
        <v>LANA TOPS</v>
      </c>
      <c r="B68" s="70">
        <f>+Julio!B68+Agosto!B68+Septiembre!B68+Octubre!B68+Noviembre!B68+Diciembre!B68</f>
        <v>1413</v>
      </c>
      <c r="C68" s="70">
        <f>+Julio!C68+Agosto!C68+Septiembre!C68+Octubre!C68+Noviembre!C68+Diciembre!C68</f>
        <v>0</v>
      </c>
      <c r="D68" s="70">
        <f>+Julio!D68+Agosto!D68+Septiembre!D68+Octubre!D68+Noviembre!D68+Diciembre!D68</f>
        <v>0</v>
      </c>
      <c r="E68" s="70">
        <f>+Julio!E68+Agosto!E68+Septiembre!E68+Octubre!E68+Noviembre!E68+Diciembre!E68</f>
        <v>0</v>
      </c>
      <c r="F68" s="70">
        <f>+Julio!F68+Agosto!F68+Septiembre!F68+Octubre!F68+Noviembre!F68+Diciembre!F68</f>
        <v>0</v>
      </c>
      <c r="K68" s="72"/>
    </row>
    <row r="69" spans="1:11" s="71" customFormat="1" ht="13.5" customHeight="1">
      <c r="A69" s="77" t="str">
        <f>+Enero!A69</f>
        <v>LANA BLOUOSSE</v>
      </c>
      <c r="B69" s="70">
        <f>+Julio!B69+Agosto!B69+Septiembre!B69+Octubre!B69+Noviembre!B69+Diciembre!B69</f>
        <v>313</v>
      </c>
      <c r="C69" s="70">
        <f>+Julio!C69+Agosto!C69+Septiembre!C69+Octubre!C69+Noviembre!C69+Diciembre!C69</f>
        <v>0</v>
      </c>
      <c r="D69" s="70">
        <f>+Julio!D69+Agosto!D69+Septiembre!D69+Octubre!D69+Noviembre!D69+Diciembre!D69</f>
        <v>0</v>
      </c>
      <c r="E69" s="70">
        <f>+Julio!E69+Agosto!E69+Septiembre!E69+Octubre!E69+Noviembre!E69+Diciembre!E69</f>
        <v>0</v>
      </c>
      <c r="F69" s="70">
        <f>+Julio!F69+Agosto!F69+Septiembre!F69+Octubre!F69+Noviembre!F69+Diciembre!F69</f>
        <v>0</v>
      </c>
      <c r="K69" s="72"/>
    </row>
    <row r="70" spans="1:11" s="71" customFormat="1" ht="13.5" customHeight="1">
      <c r="A70" s="77" t="str">
        <f>+Enero!A70</f>
        <v>LANA PEINADA</v>
      </c>
      <c r="B70" s="70">
        <f>+Julio!B70+Agosto!B70+Septiembre!B70+Octubre!B70+Noviembre!B70+Diciembre!B70</f>
        <v>2117</v>
      </c>
      <c r="C70" s="70">
        <f>+Julio!C70+Agosto!C70+Septiembre!C70+Octubre!C70+Noviembre!C70+Diciembre!C70</f>
        <v>0</v>
      </c>
      <c r="D70" s="70">
        <f>+Julio!D70+Agosto!D70+Septiembre!D70+Octubre!D70+Noviembre!D70+Diciembre!D70</f>
        <v>0</v>
      </c>
      <c r="E70" s="70">
        <f>+Julio!E70+Agosto!E70+Septiembre!E70+Octubre!E70+Noviembre!E70+Diciembre!E70</f>
        <v>0</v>
      </c>
      <c r="F70" s="70">
        <f>+Julio!F70+Agosto!F70+Septiembre!F70+Octubre!F70+Noviembre!F70+Diciembre!F70</f>
        <v>0</v>
      </c>
      <c r="K70" s="72"/>
    </row>
    <row r="71" spans="1:11" s="71" customFormat="1" ht="13.5" customHeight="1">
      <c r="A71" s="77" t="str">
        <f>+Enero!A71</f>
        <v> </v>
      </c>
      <c r="B71" s="70">
        <f>+Julio!B71+Agosto!B71+Septiembre!B71+Octubre!B71+Noviembre!B71+Diciembre!B71</f>
        <v>0</v>
      </c>
      <c r="C71" s="70">
        <f>+Julio!C71+Agosto!C71+Septiembre!C71+Octubre!C71+Noviembre!C71+Diciembre!C71</f>
        <v>0</v>
      </c>
      <c r="D71" s="70">
        <f>+Julio!D71+Agosto!D71+Septiembre!D71+Octubre!D71+Noviembre!D71+Diciembre!D71</f>
        <v>0</v>
      </c>
      <c r="E71" s="70">
        <f>+Julio!E71+Agosto!E71+Septiembre!E71+Octubre!E71+Noviembre!E71+Diciembre!E71</f>
        <v>0</v>
      </c>
      <c r="F71" s="70">
        <f>+Julio!F71+Agosto!F71+Septiembre!F71+Octubre!F71+Noviembre!F71+Diciembre!F71</f>
        <v>0</v>
      </c>
      <c r="K71" s="72"/>
    </row>
    <row r="72" spans="1:11" s="71" customFormat="1" ht="13.5" customHeight="1">
      <c r="A72" s="77" t="str">
        <f>+Enero!A72</f>
        <v> </v>
      </c>
      <c r="B72" s="70">
        <f>+Julio!B72+Agosto!B72+Septiembre!B72+Octubre!B72+Noviembre!B72+Diciembre!B72</f>
        <v>0</v>
      </c>
      <c r="C72" s="70">
        <f>+Julio!C72+Agosto!C72+Septiembre!C72+Octubre!C72+Noviembre!C72+Diciembre!C72</f>
        <v>0</v>
      </c>
      <c r="D72" s="70">
        <f>+Julio!D72+Agosto!D72+Septiembre!D72+Octubre!D72+Noviembre!D72+Diciembre!D72</f>
        <v>0</v>
      </c>
      <c r="E72" s="70">
        <f>+Julio!E72+Agosto!E72+Septiembre!E72+Octubre!E72+Noviembre!E72+Diciembre!E72</f>
        <v>0</v>
      </c>
      <c r="F72" s="70">
        <f>+Julio!F72+Agosto!F72+Septiembre!F72+Octubre!F72+Noviembre!F72+Diciembre!F72</f>
        <v>0</v>
      </c>
      <c r="K72" s="72"/>
    </row>
    <row r="73" spans="1:11" s="71" customFormat="1" ht="13.5" customHeight="1">
      <c r="A73" s="77" t="str">
        <f>+Enero!A73</f>
        <v> </v>
      </c>
      <c r="B73" s="70">
        <f>+Julio!B73+Agosto!B73+Septiembre!B73+Octubre!B73+Noviembre!B73+Diciembre!B73</f>
        <v>0</v>
      </c>
      <c r="C73" s="70">
        <f>+Julio!C73+Agosto!C73+Septiembre!C73+Octubre!C73+Noviembre!C73+Diciembre!C73</f>
        <v>0</v>
      </c>
      <c r="D73" s="70">
        <f>+Julio!D73+Agosto!D73+Septiembre!D73+Octubre!D73+Noviembre!D73+Diciembre!D73</f>
        <v>0</v>
      </c>
      <c r="E73" s="70">
        <f>+Julio!E73+Agosto!E73+Septiembre!E73+Octubre!E73+Noviembre!E73+Diciembre!E73</f>
        <v>0</v>
      </c>
      <c r="F73" s="70">
        <f>+Julio!F73+Agosto!F73+Septiembre!F73+Octubre!F73+Noviembre!F73+Diciembre!F73</f>
        <v>0</v>
      </c>
      <c r="K73" s="72"/>
    </row>
    <row r="74" spans="1:11" s="71" customFormat="1" ht="13.5" customHeight="1">
      <c r="A74" s="77" t="str">
        <f>+Enero!A74</f>
        <v> </v>
      </c>
      <c r="B74" s="70">
        <f>+Julio!B74+Agosto!B74+Septiembre!B74+Octubre!B74+Noviembre!B74+Diciembre!B74</f>
        <v>0</v>
      </c>
      <c r="C74" s="70">
        <f>+Julio!C74+Agosto!C74+Septiembre!C74+Octubre!C74+Noviembre!C74+Diciembre!C74</f>
        <v>0</v>
      </c>
      <c r="D74" s="70">
        <f>+Julio!D74+Agosto!D74+Septiembre!D74+Octubre!D74+Noviembre!D74+Diciembre!D74</f>
        <v>0</v>
      </c>
      <c r="E74" s="70">
        <f>+Julio!E74+Agosto!E74+Septiembre!E74+Octubre!E74+Noviembre!E74+Diciembre!E74</f>
        <v>0</v>
      </c>
      <c r="F74" s="70">
        <f>+Julio!F74+Agosto!F74+Septiembre!F74+Octubre!F74+Noviembre!F74+Diciembre!F74</f>
        <v>0</v>
      </c>
      <c r="K74" s="72"/>
    </row>
    <row r="75" spans="1:11" s="71" customFormat="1" ht="13.5" customHeight="1">
      <c r="A75" s="77" t="str">
        <f>+Enero!A75</f>
        <v> </v>
      </c>
      <c r="B75" s="70">
        <f>+Julio!B75+Agosto!B75+Septiembre!B75+Octubre!B75+Noviembre!B75+Diciembre!B75</f>
        <v>0</v>
      </c>
      <c r="C75" s="70">
        <f>+Julio!C75+Agosto!C75+Septiembre!C75+Octubre!C75+Noviembre!C75+Diciembre!C75</f>
        <v>0</v>
      </c>
      <c r="D75" s="70">
        <f>+Julio!D75+Agosto!D75+Septiembre!D75+Octubre!D75+Noviembre!D75+Diciembre!D75</f>
        <v>0</v>
      </c>
      <c r="E75" s="70">
        <f>+Julio!E75+Agosto!E75+Septiembre!E75+Octubre!E75+Noviembre!E75+Diciembre!E75</f>
        <v>0</v>
      </c>
      <c r="F75" s="70">
        <f>+Julio!F75+Agosto!F75+Septiembre!F75+Octubre!F75+Noviembre!F75+Diciembre!F75</f>
        <v>0</v>
      </c>
      <c r="K75" s="72"/>
    </row>
    <row r="76" spans="1:11" s="71" customFormat="1" ht="13.5" customHeight="1">
      <c r="A76" s="77" t="str">
        <f>+Enero!A76</f>
        <v> </v>
      </c>
      <c r="B76" s="70">
        <f>+Julio!B76+Agosto!B76+Septiembre!B76+Octubre!B76+Noviembre!B76+Diciembre!B76</f>
        <v>0</v>
      </c>
      <c r="C76" s="70">
        <f>+Julio!C76+Agosto!C76+Septiembre!C76+Octubre!C76+Noviembre!C76+Diciembre!C76</f>
        <v>0</v>
      </c>
      <c r="D76" s="70">
        <f>+Julio!D76+Agosto!D76+Septiembre!D76+Octubre!D76+Noviembre!D76+Diciembre!D76</f>
        <v>0</v>
      </c>
      <c r="E76" s="70">
        <f>+Julio!E76+Agosto!E76+Septiembre!E76+Octubre!E76+Noviembre!E76+Diciembre!E76</f>
        <v>0</v>
      </c>
      <c r="F76" s="70">
        <f>+Julio!F76+Agosto!F76+Septiembre!F76+Octubre!F76+Noviembre!F76+Diciembre!F76</f>
        <v>0</v>
      </c>
      <c r="K76" s="72"/>
    </row>
    <row r="77" spans="1:11" s="71" customFormat="1" ht="13.5" customHeight="1">
      <c r="A77" s="77" t="str">
        <f>+Enero!A77</f>
        <v>OTROS</v>
      </c>
      <c r="B77" s="70">
        <f>+Julio!B77+Agosto!B77+Septiembre!B77+Octubre!B77+Noviembre!B77+Diciembre!B77</f>
        <v>0</v>
      </c>
      <c r="C77" s="70">
        <f>+Julio!C77+Agosto!C77+Septiembre!C77+Octubre!C77+Noviembre!C77+Diciembre!C77</f>
        <v>0</v>
      </c>
      <c r="D77" s="70">
        <f>+Julio!D77+Agosto!D77+Septiembre!D77+Octubre!D77+Noviembre!D77+Diciembre!D77</f>
        <v>0</v>
      </c>
      <c r="E77" s="70">
        <f>+Julio!E77+Agosto!E77+Septiembre!E77+Octubre!E77+Noviembre!E77+Diciembre!E77</f>
        <v>0</v>
      </c>
      <c r="F77" s="70">
        <f>+Julio!F77+Agosto!F77+Septiembre!F77+Octubre!F77+Noviembre!F77+Diciembre!F77</f>
        <v>0</v>
      </c>
      <c r="K77" s="72"/>
    </row>
    <row r="78" spans="1:6" s="71" customFormat="1" ht="13.5" customHeight="1">
      <c r="A78" s="72" t="s">
        <v>63</v>
      </c>
      <c r="B78" s="78">
        <f>SUM(B64:B77)</f>
        <v>6711</v>
      </c>
      <c r="C78" s="78">
        <f>SUM(C64:C77)</f>
        <v>0</v>
      </c>
      <c r="D78" s="78">
        <f>SUM(D64:D77)</f>
        <v>0</v>
      </c>
      <c r="E78" s="78">
        <f>SUM(E64:E77)</f>
        <v>0</v>
      </c>
      <c r="F78" s="78">
        <f>SUM(F64:F77)</f>
        <v>0</v>
      </c>
    </row>
    <row r="79" spans="1:11" s="71" customFormat="1" ht="6.75" customHeight="1">
      <c r="A79" s="74"/>
      <c r="B79" s="75"/>
      <c r="C79" s="75"/>
      <c r="D79" s="75"/>
      <c r="E79" s="75"/>
      <c r="F79" s="75"/>
      <c r="K79" s="72"/>
    </row>
    <row r="80" spans="1:6" s="71" customFormat="1" ht="13.5" customHeight="1">
      <c r="A80" s="69" t="str">
        <f>+Enero!A80</f>
        <v>PORFIDOS</v>
      </c>
      <c r="B80" s="70">
        <f>+Julio!B80+Agosto!B80+Septiembre!B80+Octubre!B80+Noviembre!B80+Diciembre!B80</f>
        <v>0</v>
      </c>
      <c r="C80" s="70">
        <f>+Julio!C80+Agosto!C80+Septiembre!C80+Octubre!C80+Noviembre!C80+Diciembre!C80</f>
        <v>0</v>
      </c>
      <c r="D80" s="70">
        <f>+Julio!D80+Agosto!D80+Septiembre!D80+Octubre!D80+Noviembre!D80+Diciembre!D80</f>
        <v>0</v>
      </c>
      <c r="E80" s="70">
        <f>+Julio!E80+Agosto!E80+Septiembre!E80+Octubre!E80+Noviembre!E80+Diciembre!E80</f>
        <v>0</v>
      </c>
      <c r="F80" s="70">
        <f>+Julio!F80+Agosto!F80+Septiembre!F80+Octubre!F80+Noviembre!F80+Diciembre!F80</f>
        <v>0</v>
      </c>
    </row>
    <row r="81" spans="1:6" s="71" customFormat="1" ht="13.5" customHeight="1">
      <c r="A81" s="69" t="str">
        <f>+Enero!A81</f>
        <v> </v>
      </c>
      <c r="B81" s="70">
        <f>+Julio!B81+Agosto!B81+Septiembre!B81+Octubre!B81+Noviembre!B81+Diciembre!B81</f>
        <v>0</v>
      </c>
      <c r="C81" s="70">
        <f>+Julio!C81+Agosto!C81+Septiembre!C81+Octubre!C81+Noviembre!C81+Diciembre!C81</f>
        <v>0</v>
      </c>
      <c r="D81" s="70">
        <f>+Julio!D81+Agosto!D81+Septiembre!D81+Octubre!D81+Noviembre!D81+Diciembre!D81</f>
        <v>0</v>
      </c>
      <c r="E81" s="70">
        <f>+Julio!E81+Agosto!E81+Septiembre!E81+Octubre!E81+Noviembre!E81+Diciembre!E81</f>
        <v>0</v>
      </c>
      <c r="F81" s="70">
        <f>+Julio!F81+Agosto!F81+Septiembre!F81+Octubre!F81+Noviembre!F81+Diciembre!F81</f>
        <v>0</v>
      </c>
    </row>
    <row r="82" spans="1:6" s="71" customFormat="1" ht="13.5" customHeight="1">
      <c r="A82" s="69" t="str">
        <f>+Enero!A82</f>
        <v> </v>
      </c>
      <c r="B82" s="70">
        <f>+Julio!B82+Agosto!B82+Septiembre!B82+Octubre!B82+Noviembre!B82+Diciembre!B82</f>
        <v>0</v>
      </c>
      <c r="C82" s="70">
        <f>+Julio!C82+Agosto!C82+Septiembre!C82+Octubre!C82+Noviembre!C82+Diciembre!C82</f>
        <v>0</v>
      </c>
      <c r="D82" s="70">
        <f>+Julio!D82+Agosto!D82+Septiembre!D82+Octubre!D82+Noviembre!D82+Diciembre!D82</f>
        <v>0</v>
      </c>
      <c r="E82" s="70">
        <f>+Julio!E82+Agosto!E82+Septiembre!E82+Octubre!E82+Noviembre!E82+Diciembre!E82</f>
        <v>0</v>
      </c>
      <c r="F82" s="70">
        <f>+Julio!F82+Agosto!F82+Septiembre!F82+Octubre!F82+Noviembre!F82+Diciembre!F82</f>
        <v>0</v>
      </c>
    </row>
    <row r="83" spans="1:6" s="71" customFormat="1" ht="13.5" customHeight="1">
      <c r="A83" s="69" t="str">
        <f>+Enero!A83</f>
        <v> </v>
      </c>
      <c r="B83" s="70">
        <f>+Julio!B83+Agosto!B83+Septiembre!B83+Octubre!B83+Noviembre!B83+Diciembre!B83</f>
        <v>0</v>
      </c>
      <c r="C83" s="70">
        <f>+Julio!C83+Agosto!C83+Septiembre!C83+Octubre!C83+Noviembre!C83+Diciembre!C83</f>
        <v>0</v>
      </c>
      <c r="D83" s="70">
        <f>+Julio!D83+Agosto!D83+Septiembre!D83+Octubre!D83+Noviembre!D83+Diciembre!D83</f>
        <v>0</v>
      </c>
      <c r="E83" s="70">
        <f>+Julio!E83+Agosto!E83+Septiembre!E83+Octubre!E83+Noviembre!E83+Diciembre!E83</f>
        <v>0</v>
      </c>
      <c r="F83" s="70">
        <f>+Julio!F83+Agosto!F83+Septiembre!F83+Octubre!F83+Noviembre!F83+Diciembre!F83</f>
        <v>0</v>
      </c>
    </row>
    <row r="84" spans="1:6" s="71" customFormat="1" ht="13.5" customHeight="1">
      <c r="A84" s="69" t="str">
        <f>+Enero!A84</f>
        <v> </v>
      </c>
      <c r="B84" s="70">
        <f>+Julio!B84+Agosto!B84+Septiembre!B84+Octubre!B84+Noviembre!B84+Diciembre!B84</f>
        <v>0</v>
      </c>
      <c r="C84" s="70">
        <f>+Julio!C84+Agosto!C84+Septiembre!C84+Octubre!C84+Noviembre!C84+Diciembre!C84</f>
        <v>0</v>
      </c>
      <c r="D84" s="70">
        <f>+Julio!D84+Agosto!D84+Septiembre!D84+Octubre!D84+Noviembre!D84+Diciembre!D84</f>
        <v>0</v>
      </c>
      <c r="E84" s="70">
        <f>+Julio!E84+Agosto!E84+Septiembre!E84+Octubre!E84+Noviembre!E84+Diciembre!E84</f>
        <v>0</v>
      </c>
      <c r="F84" s="70">
        <f>+Julio!F84+Agosto!F84+Septiembre!F84+Octubre!F84+Noviembre!F84+Diciembre!F84</f>
        <v>0</v>
      </c>
    </row>
    <row r="85" spans="1:6" s="71" customFormat="1" ht="13.5" customHeight="1">
      <c r="A85" s="69" t="str">
        <f>+Enero!A85</f>
        <v> </v>
      </c>
      <c r="B85" s="70">
        <f>+Julio!B85+Agosto!B85+Septiembre!B85+Octubre!B85+Noviembre!B85+Diciembre!B85</f>
        <v>0</v>
      </c>
      <c r="C85" s="70">
        <f>+Julio!C85+Agosto!C85+Septiembre!C85+Octubre!C85+Noviembre!C85+Diciembre!C85</f>
        <v>0</v>
      </c>
      <c r="D85" s="70">
        <f>+Julio!D85+Agosto!D85+Septiembre!D85+Octubre!D85+Noviembre!D85+Diciembre!D85</f>
        <v>0</v>
      </c>
      <c r="E85" s="70">
        <f>+Julio!E85+Agosto!E85+Septiembre!E85+Octubre!E85+Noviembre!E85+Diciembre!E85</f>
        <v>0</v>
      </c>
      <c r="F85" s="70">
        <f>+Julio!F85+Agosto!F85+Septiembre!F85+Octubre!F85+Noviembre!F85+Diciembre!F85</f>
        <v>0</v>
      </c>
    </row>
    <row r="86" spans="1:6" s="71" customFormat="1" ht="13.5" customHeight="1">
      <c r="A86" s="69" t="str">
        <f>+Enero!A86</f>
        <v> </v>
      </c>
      <c r="B86" s="70">
        <f>+Julio!B86+Agosto!B86+Septiembre!B86+Octubre!B86+Noviembre!B86+Diciembre!B86</f>
        <v>0</v>
      </c>
      <c r="C86" s="70">
        <f>+Julio!C86+Agosto!C86+Septiembre!C86+Octubre!C86+Noviembre!C86+Diciembre!C86</f>
        <v>0</v>
      </c>
      <c r="D86" s="70">
        <f>+Julio!D86+Agosto!D86+Septiembre!D86+Octubre!D86+Noviembre!D86+Diciembre!D86</f>
        <v>0</v>
      </c>
      <c r="E86" s="70">
        <f>+Julio!E86+Agosto!E86+Septiembre!E86+Octubre!E86+Noviembre!E86+Diciembre!E86</f>
        <v>0</v>
      </c>
      <c r="F86" s="70">
        <f>+Julio!F86+Agosto!F86+Septiembre!F86+Octubre!F86+Noviembre!F86+Diciembre!F86</f>
        <v>0</v>
      </c>
    </row>
    <row r="87" spans="1:6" s="71" customFormat="1" ht="13.5" customHeight="1">
      <c r="A87" s="69" t="str">
        <f>+Enero!A87</f>
        <v> </v>
      </c>
      <c r="B87" s="70">
        <f>+Julio!B87+Agosto!B87+Septiembre!B87+Octubre!B87+Noviembre!B87+Diciembre!B87</f>
        <v>0</v>
      </c>
      <c r="C87" s="70">
        <f>+Julio!C87+Agosto!C87+Septiembre!C87+Octubre!C87+Noviembre!C87+Diciembre!C87</f>
        <v>0</v>
      </c>
      <c r="D87" s="70">
        <f>+Julio!D87+Agosto!D87+Septiembre!D87+Octubre!D87+Noviembre!D87+Diciembre!D87</f>
        <v>0</v>
      </c>
      <c r="E87" s="70">
        <f>+Julio!E87+Agosto!E87+Septiembre!E87+Octubre!E87+Noviembre!E87+Diciembre!E87</f>
        <v>0</v>
      </c>
      <c r="F87" s="70">
        <f>+Julio!F87+Agosto!F87+Septiembre!F87+Octubre!F87+Noviembre!F87+Diciembre!F87</f>
        <v>0</v>
      </c>
    </row>
    <row r="88" spans="1:6" s="71" customFormat="1" ht="13.5" customHeight="1">
      <c r="A88" s="69" t="str">
        <f>+Enero!A88</f>
        <v>OTROS</v>
      </c>
      <c r="B88" s="70">
        <f>+Julio!B88+Agosto!B88+Septiembre!B88+Octubre!B88+Noviembre!B88+Diciembre!B88</f>
        <v>0</v>
      </c>
      <c r="C88" s="70">
        <f>+Julio!C88+Agosto!C88+Septiembre!C88+Octubre!C88+Noviembre!C88+Diciembre!C88</f>
        <v>0</v>
      </c>
      <c r="D88" s="70">
        <f>+Julio!D88+Agosto!D88+Septiembre!D88+Octubre!D88+Noviembre!D88+Diciembre!D88</f>
        <v>0</v>
      </c>
      <c r="E88" s="70">
        <f>+Julio!E88+Agosto!E88+Septiembre!E88+Octubre!E88+Noviembre!E88+Diciembre!E88</f>
        <v>0</v>
      </c>
      <c r="F88" s="70">
        <f>+Julio!F88+Agosto!F88+Septiembre!F88+Octubre!F88+Noviembre!F88+Diciembre!F88</f>
        <v>0</v>
      </c>
    </row>
    <row r="89" spans="1:6" s="71" customFormat="1" ht="13.5" customHeight="1">
      <c r="A89" s="76" t="s">
        <v>67</v>
      </c>
      <c r="B89" s="73">
        <f>SUM(B80:B88)</f>
        <v>0</v>
      </c>
      <c r="C89" s="73">
        <f>SUM(C80:C88)</f>
        <v>0</v>
      </c>
      <c r="D89" s="73">
        <f>SUM(D80:D88)</f>
        <v>0</v>
      </c>
      <c r="E89" s="73">
        <f>SUM(E80:E88)</f>
        <v>0</v>
      </c>
      <c r="F89" s="73">
        <f>SUM(F80:F88)</f>
        <v>0</v>
      </c>
    </row>
    <row r="90" spans="1:11" s="71" customFormat="1" ht="6.75" customHeight="1">
      <c r="A90" s="74"/>
      <c r="B90" s="75"/>
      <c r="C90" s="75"/>
      <c r="D90" s="75"/>
      <c r="E90" s="75"/>
      <c r="F90" s="75"/>
      <c r="K90" s="72"/>
    </row>
    <row r="91" spans="1:6" s="71" customFormat="1" ht="13.5" customHeight="1">
      <c r="A91" s="79" t="str">
        <f>+Enero!A91</f>
        <v>FRUTA DESHIDRATADA</v>
      </c>
      <c r="B91" s="70">
        <f>+Julio!B91+Agosto!B91+Septiembre!B91+Octubre!B91+Noviembre!B91+Diciembre!B91</f>
        <v>0</v>
      </c>
      <c r="C91" s="70">
        <f>+Julio!C91+Agosto!C91+Septiembre!C91+Octubre!C91+Noviembre!C91+Diciembre!C91</f>
        <v>0</v>
      </c>
      <c r="D91" s="70">
        <f>+Julio!D91+Agosto!D91+Septiembre!D91+Octubre!D91+Noviembre!D91+Diciembre!D91</f>
        <v>0</v>
      </c>
      <c r="E91" s="70">
        <f>+Julio!E91+Agosto!E91+Septiembre!E91+Octubre!E91+Noviembre!E91+Diciembre!E91</f>
        <v>0</v>
      </c>
      <c r="F91" s="70">
        <f>+Julio!F91+Agosto!F91+Septiembre!F91+Octubre!F91+Noviembre!F91+Diciembre!F91</f>
        <v>0</v>
      </c>
    </row>
    <row r="92" spans="1:6" s="71" customFormat="1" ht="13.5" customHeight="1">
      <c r="A92" s="79" t="str">
        <f>+Enero!A92</f>
        <v>JUGOS CONCENTRADOS</v>
      </c>
      <c r="B92" s="70">
        <f>+Julio!B92+Agosto!B92+Septiembre!B92+Octubre!B92+Noviembre!B92+Diciembre!B92</f>
        <v>0</v>
      </c>
      <c r="C92" s="70">
        <f>+Julio!C92+Agosto!C92+Septiembre!C92+Octubre!C92+Noviembre!C92+Diciembre!C92</f>
        <v>0</v>
      </c>
      <c r="D92" s="70">
        <f>+Julio!D92+Agosto!D92+Septiembre!D92+Octubre!D92+Noviembre!D92+Diciembre!D92</f>
        <v>0</v>
      </c>
      <c r="E92" s="70">
        <f>+Julio!E92+Agosto!E92+Septiembre!E92+Octubre!E92+Noviembre!E92+Diciembre!E92</f>
        <v>0</v>
      </c>
      <c r="F92" s="70">
        <f>+Julio!F92+Agosto!F92+Septiembre!F92+Octubre!F92+Noviembre!F92+Diciembre!F92</f>
        <v>0</v>
      </c>
    </row>
    <row r="93" spans="1:6" s="71" customFormat="1" ht="13.5" customHeight="1">
      <c r="A93" s="79" t="str">
        <f>+Enero!A93</f>
        <v>MANZANA REFRIGERADA</v>
      </c>
      <c r="B93" s="70">
        <f>+Julio!B93+Agosto!B93+Septiembre!B93+Octubre!B93+Noviembre!B93+Diciembre!B93</f>
        <v>0</v>
      </c>
      <c r="C93" s="70">
        <f>+Julio!C93+Agosto!C93+Septiembre!C93+Octubre!C93+Noviembre!C93+Diciembre!C93</f>
        <v>0</v>
      </c>
      <c r="D93" s="70">
        <f>+Julio!D93+Agosto!D93+Septiembre!D93+Octubre!D93+Noviembre!D93+Diciembre!D93</f>
        <v>0</v>
      </c>
      <c r="E93" s="70">
        <f>+Julio!E93+Agosto!E93+Septiembre!E93+Octubre!E93+Noviembre!E93+Diciembre!E93</f>
        <v>0</v>
      </c>
      <c r="F93" s="70">
        <f>+Julio!F93+Agosto!F93+Septiembre!F93+Octubre!F93+Noviembre!F93+Diciembre!F93</f>
        <v>0</v>
      </c>
    </row>
    <row r="94" spans="1:6" s="71" customFormat="1" ht="13.5" customHeight="1">
      <c r="A94" s="79" t="str">
        <f>+Enero!A94</f>
        <v>PERAS REFRIGERADAS</v>
      </c>
      <c r="B94" s="70">
        <f>+Julio!B94+Agosto!B94+Septiembre!B94+Octubre!B94+Noviembre!B94+Diciembre!B94</f>
        <v>0</v>
      </c>
      <c r="C94" s="70">
        <f>+Julio!C94+Agosto!C94+Septiembre!C94+Octubre!C94+Noviembre!C94+Diciembre!C94</f>
        <v>0</v>
      </c>
      <c r="D94" s="70">
        <f>+Julio!D94+Agosto!D94+Septiembre!D94+Octubre!D94+Noviembre!D94+Diciembre!D94</f>
        <v>0</v>
      </c>
      <c r="E94" s="70">
        <f>+Julio!E94+Agosto!E94+Septiembre!E94+Octubre!E94+Noviembre!E94+Diciembre!E94</f>
        <v>0</v>
      </c>
      <c r="F94" s="70">
        <f>+Julio!F94+Agosto!F94+Septiembre!F94+Octubre!F94+Noviembre!F94+Diciembre!F94</f>
        <v>0</v>
      </c>
    </row>
    <row r="95" spans="1:6" s="71" customFormat="1" ht="13.5" customHeight="1">
      <c r="A95" s="79" t="str">
        <f>+Enero!A95</f>
        <v> </v>
      </c>
      <c r="B95" s="70">
        <f>+Julio!B95+Agosto!B95+Septiembre!B95+Octubre!B95+Noviembre!B95+Diciembre!B95</f>
        <v>0</v>
      </c>
      <c r="C95" s="70">
        <f>+Julio!C95+Agosto!C95+Septiembre!C95+Octubre!C95+Noviembre!C95+Diciembre!C95</f>
        <v>0</v>
      </c>
      <c r="D95" s="70">
        <f>+Julio!D95+Agosto!D95+Septiembre!D95+Octubre!D95+Noviembre!D95+Diciembre!D95</f>
        <v>0</v>
      </c>
      <c r="E95" s="70">
        <f>+Julio!E95+Agosto!E95+Septiembre!E95+Octubre!E95+Noviembre!E95+Diciembre!E95</f>
        <v>0</v>
      </c>
      <c r="F95" s="70">
        <f>+Julio!F95+Agosto!F95+Septiembre!F95+Octubre!F95+Noviembre!F95+Diciembre!F95</f>
        <v>0</v>
      </c>
    </row>
    <row r="96" spans="1:6" s="71" customFormat="1" ht="13.5" customHeight="1">
      <c r="A96" s="79" t="str">
        <f>+Enero!A96</f>
        <v> </v>
      </c>
      <c r="B96" s="70">
        <f>+Julio!B96+Agosto!B96+Septiembre!B96+Octubre!B96+Noviembre!B96+Diciembre!B96</f>
        <v>0</v>
      </c>
      <c r="C96" s="70">
        <f>+Julio!C96+Agosto!C96+Septiembre!C96+Octubre!C96+Noviembre!C96+Diciembre!C96</f>
        <v>0</v>
      </c>
      <c r="D96" s="70">
        <f>+Julio!D96+Agosto!D96+Septiembre!D96+Octubre!D96+Noviembre!D96+Diciembre!D96</f>
        <v>0</v>
      </c>
      <c r="E96" s="70">
        <f>+Julio!E96+Agosto!E96+Septiembre!E96+Octubre!E96+Noviembre!E96+Diciembre!E96</f>
        <v>0</v>
      </c>
      <c r="F96" s="70">
        <f>+Julio!F96+Agosto!F96+Septiembre!F96+Octubre!F96+Noviembre!F96+Diciembre!F96</f>
        <v>0</v>
      </c>
    </row>
    <row r="97" spans="1:6" s="71" customFormat="1" ht="13.5" customHeight="1">
      <c r="A97" s="79" t="str">
        <f>+Enero!A97</f>
        <v> </v>
      </c>
      <c r="B97" s="70">
        <f>+Julio!B97+Agosto!B97+Septiembre!B97+Octubre!B97+Noviembre!B97+Diciembre!B97</f>
        <v>0</v>
      </c>
      <c r="C97" s="70">
        <f>+Julio!C97+Agosto!C97+Septiembre!C97+Octubre!C97+Noviembre!C97+Diciembre!C97</f>
        <v>0</v>
      </c>
      <c r="D97" s="70">
        <f>+Julio!D97+Agosto!D97+Septiembre!D97+Octubre!D97+Noviembre!D97+Diciembre!D97</f>
        <v>0</v>
      </c>
      <c r="E97" s="70">
        <f>+Julio!E97+Agosto!E97+Septiembre!E97+Octubre!E97+Noviembre!E97+Diciembre!E97</f>
        <v>0</v>
      </c>
      <c r="F97" s="70">
        <f>+Julio!F97+Agosto!F97+Septiembre!F97+Octubre!F97+Noviembre!F97+Diciembre!F97</f>
        <v>0</v>
      </c>
    </row>
    <row r="98" spans="1:6" s="71" customFormat="1" ht="13.5" customHeight="1">
      <c r="A98" s="79" t="str">
        <f>+Enero!A98</f>
        <v> </v>
      </c>
      <c r="B98" s="70">
        <f>+Julio!B98+Agosto!B98+Septiembre!B98+Octubre!B98+Noviembre!B98+Diciembre!B98</f>
        <v>0</v>
      </c>
      <c r="C98" s="70">
        <f>+Julio!C98+Agosto!C98+Septiembre!C98+Octubre!C98+Noviembre!C98+Diciembre!C98</f>
        <v>0</v>
      </c>
      <c r="D98" s="70">
        <f>+Julio!D98+Agosto!D98+Septiembre!D98+Octubre!D98+Noviembre!D98+Diciembre!D98</f>
        <v>0</v>
      </c>
      <c r="E98" s="70">
        <f>+Julio!E98+Agosto!E98+Septiembre!E98+Octubre!E98+Noviembre!E98+Diciembre!E98</f>
        <v>0</v>
      </c>
      <c r="F98" s="70">
        <f>+Julio!F98+Agosto!F98+Septiembre!F98+Octubre!F98+Noviembre!F98+Diciembre!F98</f>
        <v>0</v>
      </c>
    </row>
    <row r="99" spans="1:6" s="71" customFormat="1" ht="13.5" customHeight="1">
      <c r="A99" s="79" t="str">
        <f>+Enero!A99</f>
        <v> </v>
      </c>
      <c r="B99" s="70">
        <f>+Julio!B99+Agosto!B99+Septiembre!B99+Octubre!B99+Noviembre!B99+Diciembre!B99</f>
        <v>0</v>
      </c>
      <c r="C99" s="70">
        <f>+Julio!C99+Agosto!C99+Septiembre!C99+Octubre!C99+Noviembre!C99+Diciembre!C99</f>
        <v>0</v>
      </c>
      <c r="D99" s="70">
        <f>+Julio!D99+Agosto!D99+Septiembre!D99+Octubre!D99+Noviembre!D99+Diciembre!D99</f>
        <v>0</v>
      </c>
      <c r="E99" s="70">
        <f>+Julio!E99+Agosto!E99+Septiembre!E99+Octubre!E99+Noviembre!E99+Diciembre!E99</f>
        <v>0</v>
      </c>
      <c r="F99" s="70">
        <f>+Julio!F99+Agosto!F99+Septiembre!F99+Octubre!F99+Noviembre!F99+Diciembre!F99</f>
        <v>0</v>
      </c>
    </row>
    <row r="100" spans="1:6" s="71" customFormat="1" ht="13.5" customHeight="1">
      <c r="A100" s="79" t="str">
        <f>+Enero!A100</f>
        <v> </v>
      </c>
      <c r="B100" s="70">
        <f>+Julio!B100+Agosto!B100+Septiembre!B100+Octubre!B100+Noviembre!B100+Diciembre!B100</f>
        <v>0</v>
      </c>
      <c r="C100" s="70">
        <f>+Julio!C100+Agosto!C100+Septiembre!C100+Octubre!C100+Noviembre!C100+Diciembre!C100</f>
        <v>0</v>
      </c>
      <c r="D100" s="70">
        <f>+Julio!D100+Agosto!D100+Septiembre!D100+Octubre!D100+Noviembre!D100+Diciembre!D100</f>
        <v>0</v>
      </c>
      <c r="E100" s="70">
        <f>+Julio!E100+Agosto!E100+Septiembre!E100+Octubre!E100+Noviembre!E100+Diciembre!E100</f>
        <v>0</v>
      </c>
      <c r="F100" s="70">
        <f>+Julio!F100+Agosto!F100+Septiembre!F100+Octubre!F100+Noviembre!F100+Diciembre!F100</f>
        <v>0</v>
      </c>
    </row>
    <row r="101" spans="1:6" s="71" customFormat="1" ht="13.5" customHeight="1">
      <c r="A101" s="79" t="str">
        <f>+Enero!A101</f>
        <v> </v>
      </c>
      <c r="B101" s="70">
        <f>+Julio!B101+Agosto!B101+Septiembre!B101+Octubre!B101+Noviembre!B101+Diciembre!B101</f>
        <v>0</v>
      </c>
      <c r="C101" s="70">
        <f>+Julio!C101+Agosto!C101+Septiembre!C101+Octubre!C101+Noviembre!C101+Diciembre!C101</f>
        <v>0</v>
      </c>
      <c r="D101" s="70">
        <f>+Julio!D101+Agosto!D101+Septiembre!D101+Octubre!D101+Noviembre!D101+Diciembre!D101</f>
        <v>0</v>
      </c>
      <c r="E101" s="70">
        <f>+Julio!E101+Agosto!E101+Septiembre!E101+Octubre!E101+Noviembre!E101+Diciembre!E101</f>
        <v>0</v>
      </c>
      <c r="F101" s="70">
        <f>+Julio!F101+Agosto!F101+Septiembre!F101+Octubre!F101+Noviembre!F101+Diciembre!F101</f>
        <v>0</v>
      </c>
    </row>
    <row r="102" spans="1:6" s="71" customFormat="1" ht="13.5" customHeight="1">
      <c r="A102" s="79" t="str">
        <f>+Enero!A102</f>
        <v>OTROS</v>
      </c>
      <c r="B102" s="70">
        <f>+Julio!B102+Agosto!B102+Septiembre!B102+Octubre!B102+Noviembre!B102+Diciembre!B102</f>
        <v>0</v>
      </c>
      <c r="C102" s="70">
        <f>+Julio!C102+Agosto!C102+Septiembre!C102+Octubre!C102+Noviembre!C102+Diciembre!C102</f>
        <v>0</v>
      </c>
      <c r="D102" s="70">
        <f>+Julio!D102+Agosto!D102+Septiembre!D102+Octubre!D102+Noviembre!D102+Diciembre!D102</f>
        <v>0</v>
      </c>
      <c r="E102" s="70">
        <f>+Julio!E102+Agosto!E102+Septiembre!E102+Octubre!E102+Noviembre!E102+Diciembre!E102</f>
        <v>0</v>
      </c>
      <c r="F102" s="70">
        <f>+Julio!F102+Agosto!F102+Septiembre!F102+Octubre!F102+Noviembre!F102+Diciembre!F102</f>
        <v>0</v>
      </c>
    </row>
    <row r="103" spans="1:6" s="71" customFormat="1" ht="13.5" customHeight="1">
      <c r="A103" s="72" t="s">
        <v>68</v>
      </c>
      <c r="B103" s="80">
        <f>SUM(B91:B102)</f>
        <v>0</v>
      </c>
      <c r="C103" s="80">
        <f>SUM(C91:C102)</f>
        <v>0</v>
      </c>
      <c r="D103" s="80">
        <f>SUM(D91:D102)</f>
        <v>0</v>
      </c>
      <c r="E103" s="80">
        <f>SUM(E91:E102)</f>
        <v>0</v>
      </c>
      <c r="F103" s="80">
        <f>SUM(F91:F102)</f>
        <v>0</v>
      </c>
    </row>
    <row r="104" spans="1:11" s="71" customFormat="1" ht="6.75" customHeight="1">
      <c r="A104" s="74"/>
      <c r="B104" s="75"/>
      <c r="C104" s="75"/>
      <c r="D104" s="75"/>
      <c r="E104" s="75"/>
      <c r="F104" s="75"/>
      <c r="K104" s="72"/>
    </row>
    <row r="105" spans="1:6" s="71" customFormat="1" ht="13.5" customHeight="1">
      <c r="A105" s="79" t="str">
        <f>+Enero!A105</f>
        <v>ALGAS MARINAS</v>
      </c>
      <c r="B105" s="70">
        <f>+Julio!B105+Agosto!B105+Septiembre!B105+Octubre!B105+Noviembre!B105+Diciembre!B105</f>
        <v>77</v>
      </c>
      <c r="C105" s="70">
        <f>+Julio!C105+Agosto!C105+Septiembre!C105+Octubre!C105+Noviembre!C105+Diciembre!C105</f>
        <v>0</v>
      </c>
      <c r="D105" s="70">
        <f>+Julio!D105+Agosto!D105+Septiembre!D105+Octubre!D105+Noviembre!D105+Diciembre!D105</f>
        <v>0</v>
      </c>
      <c r="E105" s="70">
        <f>+Julio!E105+Agosto!E105+Septiembre!E105+Octubre!E105+Noviembre!E105+Diciembre!E105</f>
        <v>0</v>
      </c>
      <c r="F105" s="70">
        <f>+Julio!F105+Agosto!F105+Septiembre!F105+Octubre!F105+Noviembre!F105+Diciembre!F105</f>
        <v>0</v>
      </c>
    </row>
    <row r="106" spans="1:6" s="71" customFormat="1" ht="13.5" customHeight="1">
      <c r="A106" s="79" t="str">
        <f>+Enero!A106</f>
        <v>CARNES COMESTIBLES</v>
      </c>
      <c r="B106" s="70">
        <f>+Julio!B106+Agosto!B106+Septiembre!B106+Octubre!B106+Noviembre!B106+Diciembre!B106</f>
        <v>0</v>
      </c>
      <c r="C106" s="70">
        <f>+Julio!C106+Agosto!C106+Septiembre!C106+Octubre!C106+Noviembre!C106+Diciembre!C106</f>
        <v>0</v>
      </c>
      <c r="D106" s="70">
        <f>+Julio!D106+Agosto!D106+Septiembre!D106+Octubre!D106+Noviembre!D106+Diciembre!D106</f>
        <v>0</v>
      </c>
      <c r="E106" s="70">
        <f>+Julio!E106+Agosto!E106+Septiembre!E106+Octubre!E106+Noviembre!E106+Diciembre!E106</f>
        <v>0</v>
      </c>
      <c r="F106" s="70">
        <f>+Julio!F106+Agosto!F106+Septiembre!F106+Octubre!F106+Noviembre!F106+Diciembre!F106</f>
        <v>0</v>
      </c>
    </row>
    <row r="107" spans="1:11" s="71" customFormat="1" ht="13.5" customHeight="1">
      <c r="A107" s="79" t="str">
        <f>+Enero!A107</f>
        <v>CONCENTRADO DE PLATA</v>
      </c>
      <c r="B107" s="70">
        <f>+Julio!B107+Agosto!B107+Septiembre!B107+Octubre!B107+Noviembre!B107+Diciembre!B107</f>
        <v>0</v>
      </c>
      <c r="C107" s="70">
        <f>+Julio!C107+Agosto!C107+Septiembre!C107+Octubre!C107+Noviembre!C107+Diciembre!C107</f>
        <v>0</v>
      </c>
      <c r="D107" s="70">
        <f>+Julio!D107+Agosto!D107+Septiembre!D107+Octubre!D107+Noviembre!D107+Diciembre!D107</f>
        <v>0</v>
      </c>
      <c r="E107" s="70">
        <f>+Julio!E107+Agosto!E107+Septiembre!E107+Octubre!E107+Noviembre!E107+Diciembre!E107</f>
        <v>0</v>
      </c>
      <c r="F107" s="70">
        <f>+Julio!F107+Agosto!F107+Septiembre!F107+Octubre!F107+Noviembre!F107+Diciembre!F107</f>
        <v>0</v>
      </c>
      <c r="K107" s="81"/>
    </row>
    <row r="108" spans="1:6" s="71" customFormat="1" ht="13.5" customHeight="1">
      <c r="A108" s="79" t="str">
        <f>+Enero!A108</f>
        <v>DONACIONES INTERNAC.</v>
      </c>
      <c r="B108" s="70">
        <f>+Julio!B108+Agosto!B108+Septiembre!B108+Octubre!B108+Noviembre!B108+Diciembre!B108</f>
        <v>0</v>
      </c>
      <c r="C108" s="70">
        <f>+Julio!C108+Agosto!C108+Septiembre!C108+Octubre!C108+Noviembre!C108+Diciembre!C108</f>
        <v>0</v>
      </c>
      <c r="D108" s="70">
        <f>+Julio!D108+Agosto!D108+Septiembre!D108+Octubre!D108+Noviembre!D108+Diciembre!D108</f>
        <v>0</v>
      </c>
      <c r="E108" s="70">
        <f>+Julio!E108+Agosto!E108+Septiembre!E108+Octubre!E108+Noviembre!E108+Diciembre!E108</f>
        <v>0</v>
      </c>
      <c r="F108" s="70">
        <f>+Julio!F108+Agosto!F108+Septiembre!F108+Octubre!F108+Noviembre!F108+Diciembre!F108</f>
        <v>0</v>
      </c>
    </row>
    <row r="109" spans="1:6" s="71" customFormat="1" ht="13.5" customHeight="1">
      <c r="A109" s="79" t="str">
        <f>+Enero!A109</f>
        <v>EFECTOS PERSONALES</v>
      </c>
      <c r="B109" s="70">
        <f>+Julio!B109+Agosto!B109+Septiembre!B109+Octubre!B109+Noviembre!B109+Diciembre!B109</f>
        <v>0</v>
      </c>
      <c r="C109" s="70">
        <f>+Julio!C109+Agosto!C109+Septiembre!C109+Octubre!C109+Noviembre!C109+Diciembre!C109</f>
        <v>3</v>
      </c>
      <c r="D109" s="70">
        <f>+Julio!D109+Agosto!D109+Septiembre!D109+Octubre!D109+Noviembre!D109+Diciembre!D109</f>
        <v>0</v>
      </c>
      <c r="E109" s="70">
        <f>+Julio!E109+Agosto!E109+Septiembre!E109+Octubre!E109+Noviembre!E109+Diciembre!E109</f>
        <v>0</v>
      </c>
      <c r="F109" s="70">
        <f>+Julio!F109+Agosto!F109+Septiembre!F109+Octubre!F109+Noviembre!F109+Diciembre!F109</f>
        <v>0</v>
      </c>
    </row>
    <row r="110" spans="1:6" s="71" customFormat="1" ht="13.5" customHeight="1">
      <c r="A110" s="79" t="str">
        <f>+Enero!A110</f>
        <v>MAQUINAS Y APARATOS</v>
      </c>
      <c r="B110" s="70">
        <f>+Julio!B110+Agosto!B110+Septiembre!B110+Octubre!B110+Noviembre!B110+Diciembre!B110</f>
        <v>40</v>
      </c>
      <c r="C110" s="70">
        <f>+Julio!C110+Agosto!C110+Septiembre!C110+Octubre!C110+Noviembre!C110+Diciembre!C110</f>
        <v>553</v>
      </c>
      <c r="D110" s="70">
        <f>+Julio!D110+Agosto!D110+Septiembre!D110+Octubre!D110+Noviembre!D110+Diciembre!D110</f>
        <v>0</v>
      </c>
      <c r="E110" s="70">
        <f>+Julio!E110+Agosto!E110+Septiembre!E110+Octubre!E110+Noviembre!E110+Diciembre!E110</f>
        <v>0</v>
      </c>
      <c r="F110" s="70">
        <f>+Julio!F110+Agosto!F110+Septiembre!F110+Octubre!F110+Noviembre!F110+Diciembre!F110</f>
        <v>0</v>
      </c>
    </row>
    <row r="111" spans="1:6" s="71" customFormat="1" ht="13.5" customHeight="1">
      <c r="A111" s="79" t="str">
        <f>+Enero!A111</f>
        <v>GENERADORES EOLICOS</v>
      </c>
      <c r="B111" s="70">
        <f>+Julio!B111+Agosto!B111+Septiembre!B111+Octubre!B111+Noviembre!B111+Diciembre!B111</f>
        <v>0</v>
      </c>
      <c r="C111" s="70">
        <f>+Julio!C111+Agosto!C111+Septiembre!C111+Octubre!C111+Noviembre!C111+Diciembre!C111</f>
        <v>34827</v>
      </c>
      <c r="D111" s="70">
        <f>+Julio!D111+Agosto!D111+Septiembre!D111+Octubre!D111+Noviembre!D111+Diciembre!D111</f>
        <v>0</v>
      </c>
      <c r="E111" s="70">
        <f>+Julio!E111+Agosto!E111+Septiembre!E111+Octubre!E111+Noviembre!E111+Diciembre!E111</f>
        <v>0</v>
      </c>
      <c r="F111" s="70">
        <f>+Julio!F111+Agosto!F111+Septiembre!F111+Octubre!F111+Noviembre!F111+Diciembre!F111</f>
        <v>0</v>
      </c>
    </row>
    <row r="112" spans="1:6" s="71" customFormat="1" ht="13.5" customHeight="1">
      <c r="A112" s="79" t="str">
        <f>+Enero!A112</f>
        <v> </v>
      </c>
      <c r="B112" s="70">
        <f>+Julio!B112+Agosto!B112+Septiembre!B112+Octubre!B112+Noviembre!B112+Diciembre!B112</f>
        <v>0</v>
      </c>
      <c r="C112" s="70">
        <f>+Julio!C112+Agosto!C112+Septiembre!C112+Octubre!C112+Noviembre!C112+Diciembre!C112</f>
        <v>0</v>
      </c>
      <c r="D112" s="70">
        <f>+Julio!D112+Agosto!D112+Septiembre!D112+Octubre!D112+Noviembre!D112+Diciembre!D112</f>
        <v>0</v>
      </c>
      <c r="E112" s="70">
        <f>+Julio!E112+Agosto!E112+Septiembre!E112+Octubre!E112+Noviembre!E112+Diciembre!E112</f>
        <v>0</v>
      </c>
      <c r="F112" s="70">
        <f>+Julio!F112+Agosto!F112+Septiembre!F112+Octubre!F112+Noviembre!F112+Diciembre!F112</f>
        <v>0</v>
      </c>
    </row>
    <row r="113" spans="1:6" s="71" customFormat="1" ht="13.5" customHeight="1">
      <c r="A113" s="79" t="str">
        <f>+Enero!A113</f>
        <v> </v>
      </c>
      <c r="B113" s="70">
        <f>+Julio!B113+Agosto!B113+Septiembre!B113+Octubre!B113+Noviembre!B113+Diciembre!B113</f>
        <v>0</v>
      </c>
      <c r="C113" s="70">
        <f>+Julio!C113+Agosto!C113+Septiembre!C113+Octubre!C113+Noviembre!C113+Diciembre!C113</f>
        <v>0</v>
      </c>
      <c r="D113" s="70">
        <f>+Julio!D113+Agosto!D113+Septiembre!D113+Octubre!D113+Noviembre!D113+Diciembre!D113</f>
        <v>0</v>
      </c>
      <c r="E113" s="70">
        <f>+Julio!E113+Agosto!E113+Septiembre!E113+Octubre!E113+Noviembre!E113+Diciembre!E113</f>
        <v>0</v>
      </c>
      <c r="F113" s="70">
        <f>+Julio!F113+Agosto!F113+Septiembre!F113+Octubre!F113+Noviembre!F113+Diciembre!F113</f>
        <v>0</v>
      </c>
    </row>
    <row r="114" spans="1:6" s="71" customFormat="1" ht="13.5" customHeight="1">
      <c r="A114" s="79" t="str">
        <f>+Enero!A114</f>
        <v> </v>
      </c>
      <c r="B114" s="70">
        <f>+Julio!B114+Agosto!B114+Septiembre!B114+Octubre!B114+Noviembre!B114+Diciembre!B114</f>
        <v>0</v>
      </c>
      <c r="C114" s="70">
        <f>+Julio!C114+Agosto!C114+Septiembre!C114+Octubre!C114+Noviembre!C114+Diciembre!C114</f>
        <v>0</v>
      </c>
      <c r="D114" s="70">
        <f>+Julio!D114+Agosto!D114+Septiembre!D114+Octubre!D114+Noviembre!D114+Diciembre!D114</f>
        <v>0</v>
      </c>
      <c r="E114" s="70">
        <f>+Julio!E114+Agosto!E114+Septiembre!E114+Octubre!E114+Noviembre!E114+Diciembre!E114</f>
        <v>0</v>
      </c>
      <c r="F114" s="70">
        <f>+Julio!F114+Agosto!F114+Septiembre!F114+Octubre!F114+Noviembre!F114+Diciembre!F114</f>
        <v>0</v>
      </c>
    </row>
    <row r="115" spans="1:6" s="71" customFormat="1" ht="13.5" customHeight="1">
      <c r="A115" s="79" t="str">
        <f>+Enero!A115</f>
        <v> </v>
      </c>
      <c r="B115" s="70">
        <f>+Julio!B115+Agosto!B115+Septiembre!B115+Octubre!B115+Noviembre!B115+Diciembre!B115</f>
        <v>0</v>
      </c>
      <c r="C115" s="70">
        <f>+Julio!C115+Agosto!C115+Septiembre!C115+Octubre!C115+Noviembre!C115+Diciembre!C115</f>
        <v>0</v>
      </c>
      <c r="D115" s="70">
        <f>+Julio!D115+Agosto!D115+Septiembre!D115+Octubre!D115+Noviembre!D115+Diciembre!D115</f>
        <v>0</v>
      </c>
      <c r="E115" s="70">
        <f>+Julio!E115+Agosto!E115+Septiembre!E115+Octubre!E115+Noviembre!E115+Diciembre!E115</f>
        <v>0</v>
      </c>
      <c r="F115" s="70">
        <f>+Julio!F115+Agosto!F115+Septiembre!F115+Octubre!F115+Noviembre!F115+Diciembre!F115</f>
        <v>0</v>
      </c>
    </row>
    <row r="116" spans="1:6" s="71" customFormat="1" ht="13.5" customHeight="1">
      <c r="A116" s="79" t="str">
        <f>+Enero!A116</f>
        <v> </v>
      </c>
      <c r="B116" s="70">
        <f>+Julio!B116+Agosto!B116+Septiembre!B116+Octubre!B116+Noviembre!B116+Diciembre!B116</f>
        <v>0</v>
      </c>
      <c r="C116" s="70">
        <f>+Julio!C116+Agosto!C116+Septiembre!C116+Octubre!C116+Noviembre!C116+Diciembre!C116</f>
        <v>0</v>
      </c>
      <c r="D116" s="70">
        <f>+Julio!D116+Agosto!D116+Septiembre!D116+Octubre!D116+Noviembre!D116+Diciembre!D116</f>
        <v>0</v>
      </c>
      <c r="E116" s="70">
        <f>+Julio!E116+Agosto!E116+Septiembre!E116+Octubre!E116+Noviembre!E116+Diciembre!E116</f>
        <v>0</v>
      </c>
      <c r="F116" s="70">
        <f>+Julio!F116+Agosto!F116+Septiembre!F116+Octubre!F116+Noviembre!F116+Diciembre!F116</f>
        <v>0</v>
      </c>
    </row>
    <row r="117" spans="1:6" s="71" customFormat="1" ht="13.5" customHeight="1">
      <c r="A117" s="79" t="str">
        <f>+Enero!A117</f>
        <v> </v>
      </c>
      <c r="B117" s="70">
        <f>+Julio!B117+Agosto!B117+Septiembre!B117+Octubre!B117+Noviembre!B117+Diciembre!B117</f>
        <v>0</v>
      </c>
      <c r="C117" s="70">
        <f>+Julio!C117+Agosto!C117+Septiembre!C117+Octubre!C117+Noviembre!C117+Diciembre!C117</f>
        <v>0</v>
      </c>
      <c r="D117" s="70">
        <f>+Julio!D117+Agosto!D117+Septiembre!D117+Octubre!D117+Noviembre!D117+Diciembre!D117</f>
        <v>0</v>
      </c>
      <c r="E117" s="70">
        <f>+Julio!E117+Agosto!E117+Septiembre!E117+Octubre!E117+Noviembre!E117+Diciembre!E117</f>
        <v>0</v>
      </c>
      <c r="F117" s="70">
        <f>+Julio!F117+Agosto!F117+Septiembre!F117+Octubre!F117+Noviembre!F117+Diciembre!F117</f>
        <v>0</v>
      </c>
    </row>
    <row r="118" spans="1:6" s="71" customFormat="1" ht="13.5" customHeight="1">
      <c r="A118" s="79" t="str">
        <f>+Enero!A118</f>
        <v> </v>
      </c>
      <c r="B118" s="70">
        <f>+Julio!B118+Agosto!B118+Septiembre!B118+Octubre!B118+Noviembre!B118+Diciembre!B118</f>
        <v>0</v>
      </c>
      <c r="C118" s="70">
        <f>+Julio!C118+Agosto!C118+Septiembre!C118+Octubre!C118+Noviembre!C118+Diciembre!C118</f>
        <v>0</v>
      </c>
      <c r="D118" s="70">
        <f>+Julio!D118+Agosto!D118+Septiembre!D118+Octubre!D118+Noviembre!D118+Diciembre!D118</f>
        <v>0</v>
      </c>
      <c r="E118" s="70">
        <f>+Julio!E118+Agosto!E118+Septiembre!E118+Octubre!E118+Noviembre!E118+Diciembre!E118</f>
        <v>0</v>
      </c>
      <c r="F118" s="70">
        <f>+Julio!F118+Agosto!F118+Septiembre!F118+Octubre!F118+Noviembre!F118+Diciembre!F118</f>
        <v>0</v>
      </c>
    </row>
    <row r="119" spans="1:6" s="71" customFormat="1" ht="13.5" customHeight="1">
      <c r="A119" s="79" t="str">
        <f>+Enero!A119</f>
        <v>OTROS</v>
      </c>
      <c r="B119" s="70">
        <f>+Julio!B119+Agosto!B119+Septiembre!B119+Octubre!B119+Noviembre!B119+Diciembre!B119</f>
        <v>0</v>
      </c>
      <c r="C119" s="70">
        <f>+Julio!C119+Agosto!C119+Septiembre!C119+Octubre!C119+Noviembre!C119+Diciembre!C119</f>
        <v>38</v>
      </c>
      <c r="D119" s="70">
        <f>+Julio!D119+Agosto!D119+Septiembre!D119+Octubre!D119+Noviembre!D119+Diciembre!D119</f>
        <v>0</v>
      </c>
      <c r="E119" s="70">
        <f>+Julio!E119+Agosto!E119+Septiembre!E119+Octubre!E119+Noviembre!E119+Diciembre!E119</f>
        <v>0</v>
      </c>
      <c r="F119" s="70">
        <f>+Julio!F119+Agosto!F119+Septiembre!F119+Octubre!F119+Noviembre!F119+Diciembre!F119</f>
        <v>0</v>
      </c>
    </row>
    <row r="120" spans="1:6" s="71" customFormat="1" ht="13.5" customHeight="1">
      <c r="A120" s="76" t="s">
        <v>69</v>
      </c>
      <c r="B120" s="73">
        <f>SUM(B105:B119)</f>
        <v>117</v>
      </c>
      <c r="C120" s="73">
        <f>SUM(C105:C119)</f>
        <v>35421</v>
      </c>
      <c r="D120" s="73">
        <f>SUM(D105:D119)</f>
        <v>0</v>
      </c>
      <c r="E120" s="73">
        <f>SUM(E105:E119)</f>
        <v>0</v>
      </c>
      <c r="F120" s="73">
        <f>SUM(F105:F119)</f>
        <v>0</v>
      </c>
    </row>
    <row r="121" spans="1:11" s="71" customFormat="1" ht="6.75" customHeight="1">
      <c r="A121" s="74"/>
      <c r="B121" s="75"/>
      <c r="C121" s="75"/>
      <c r="D121" s="75"/>
      <c r="E121" s="75"/>
      <c r="F121" s="75"/>
      <c r="K121" s="72"/>
    </row>
    <row r="122" spans="1:6" s="72" customFormat="1" ht="13.5" customHeight="1">
      <c r="A122" s="82" t="s">
        <v>110</v>
      </c>
      <c r="B122" s="83">
        <f>+B41+B62+B78+B89+B103+B120</f>
        <v>271353</v>
      </c>
      <c r="C122" s="83">
        <f>+C41+C62+C78+C89+C103+C120</f>
        <v>506646</v>
      </c>
      <c r="D122" s="83">
        <f>+D41+D62+D78+D89+D103+D120</f>
        <v>166248</v>
      </c>
      <c r="E122" s="83">
        <f>+E41+E62+E78+E89+E103+E120</f>
        <v>0</v>
      </c>
      <c r="F122" s="83">
        <f>+F41+F62+F78+F89+F103+F120</f>
        <v>13801</v>
      </c>
    </row>
    <row r="123" spans="1:6" s="72" customFormat="1" ht="26.25" customHeight="1">
      <c r="A123" s="147" t="s">
        <v>107</v>
      </c>
      <c r="B123" s="148"/>
      <c r="C123" s="84">
        <f>B122+C122+D122+E122+F122</f>
        <v>958048</v>
      </c>
      <c r="D123" s="81"/>
      <c r="E123" s="81"/>
      <c r="F123" s="81"/>
    </row>
    <row r="124" spans="1:6" s="72" customFormat="1" ht="13.5" customHeight="1">
      <c r="A124" s="85" t="s">
        <v>109</v>
      </c>
      <c r="B124" s="86"/>
      <c r="C124" s="87"/>
      <c r="D124" s="87"/>
      <c r="E124" s="87"/>
      <c r="F124" s="87"/>
    </row>
    <row r="125" spans="1:6" s="72" customFormat="1" ht="13.5" customHeight="1">
      <c r="A125" s="88" t="s">
        <v>74</v>
      </c>
      <c r="B125" s="89"/>
      <c r="C125" s="90"/>
      <c r="D125" s="91" t="s">
        <v>106</v>
      </c>
      <c r="E125" s="92"/>
      <c r="F125" s="93"/>
    </row>
    <row r="126" spans="1:6" s="72" customFormat="1" ht="13.5" customHeight="1">
      <c r="A126" s="94" t="s">
        <v>7</v>
      </c>
      <c r="B126" s="95">
        <f>+B41</f>
        <v>177140</v>
      </c>
      <c r="C126" s="96"/>
      <c r="D126" s="141" t="s">
        <v>34</v>
      </c>
      <c r="E126" s="141"/>
      <c r="F126" s="97">
        <f>+Julio!F126+Agosto!F126+Septiembre!F126+Octubre!F126+Noviembre!F126+Diciembre!F126</f>
        <v>30</v>
      </c>
    </row>
    <row r="127" spans="1:6" s="72" customFormat="1" ht="13.5" customHeight="1">
      <c r="A127" s="98" t="s">
        <v>75</v>
      </c>
      <c r="B127" s="95">
        <f>+B62</f>
        <v>87385</v>
      </c>
      <c r="C127" s="99">
        <f>D100+D78+D12+D65</f>
        <v>91738</v>
      </c>
      <c r="D127" s="141" t="s">
        <v>35</v>
      </c>
      <c r="E127" s="141"/>
      <c r="F127" s="97">
        <f>+Julio!F127+Agosto!F127+Septiembre!F127+Octubre!F127+Noviembre!F127+Diciembre!F127</f>
        <v>0</v>
      </c>
    </row>
    <row r="128" spans="1:6" s="72" customFormat="1" ht="13.5" customHeight="1">
      <c r="A128" s="94" t="s">
        <v>29</v>
      </c>
      <c r="B128" s="95">
        <f>+B89</f>
        <v>0</v>
      </c>
      <c r="C128" s="96"/>
      <c r="D128" s="141" t="s">
        <v>36</v>
      </c>
      <c r="E128" s="141"/>
      <c r="F128" s="97">
        <f>+Julio!F128+Agosto!F128+Septiembre!F128+Octubre!F128+Noviembre!F128+Diciembre!F128</f>
        <v>0</v>
      </c>
    </row>
    <row r="129" spans="1:6" s="72" customFormat="1" ht="13.5" customHeight="1">
      <c r="A129" s="94" t="s">
        <v>37</v>
      </c>
      <c r="B129" s="95">
        <f>+B103</f>
        <v>0</v>
      </c>
      <c r="C129" s="96"/>
      <c r="D129" s="141" t="s">
        <v>38</v>
      </c>
      <c r="E129" s="141"/>
      <c r="F129" s="97">
        <f>+Julio!F129+Agosto!F129+Septiembre!F129+Octubre!F129+Noviembre!F129+Diciembre!F129</f>
        <v>0</v>
      </c>
    </row>
    <row r="130" spans="1:6" s="72" customFormat="1" ht="13.5" customHeight="1">
      <c r="A130" s="98" t="s">
        <v>76</v>
      </c>
      <c r="B130" s="95">
        <f>+B78</f>
        <v>6711</v>
      </c>
      <c r="C130" s="96"/>
      <c r="D130" s="141" t="s">
        <v>40</v>
      </c>
      <c r="E130" s="141"/>
      <c r="F130" s="97">
        <f>+Julio!F130+Agosto!F130+Septiembre!F130+Octubre!F130+Noviembre!F130+Diciembre!F130</f>
        <v>12</v>
      </c>
    </row>
    <row r="131" spans="1:6" s="72" customFormat="1" ht="13.5" customHeight="1">
      <c r="A131" s="94" t="s">
        <v>39</v>
      </c>
      <c r="B131" s="95">
        <f>+B120</f>
        <v>117</v>
      </c>
      <c r="C131" s="96"/>
      <c r="D131" s="141" t="s">
        <v>41</v>
      </c>
      <c r="E131" s="141"/>
      <c r="F131" s="97">
        <f>+Julio!F131+Agosto!F131+Septiembre!F131+Octubre!F131+Noviembre!F131+Diciembre!F131</f>
        <v>670</v>
      </c>
    </row>
    <row r="132" spans="1:6" s="72" customFormat="1" ht="13.5" customHeight="1">
      <c r="A132" s="100" t="s">
        <v>77</v>
      </c>
      <c r="B132" s="101">
        <f>SUM(B126:B131)</f>
        <v>271353</v>
      </c>
      <c r="C132" s="96"/>
      <c r="D132" s="141" t="s">
        <v>42</v>
      </c>
      <c r="E132" s="141"/>
      <c r="F132" s="97">
        <f>+Julio!F132+Agosto!F132+Septiembre!F132+Octubre!F132+Noviembre!F132+Diciembre!F132</f>
        <v>26</v>
      </c>
    </row>
    <row r="133" spans="1:6" s="72" customFormat="1" ht="13.5" customHeight="1">
      <c r="A133" s="65"/>
      <c r="B133" s="102"/>
      <c r="C133" s="96"/>
      <c r="D133" s="141" t="s">
        <v>43</v>
      </c>
      <c r="E133" s="141"/>
      <c r="F133" s="97">
        <f>+Julio!F133+Agosto!F133+Septiembre!F133+Octubre!F133+Noviembre!F133+Diciembre!F133</f>
        <v>579</v>
      </c>
    </row>
    <row r="134" spans="1:6" s="72" customFormat="1" ht="13.5" customHeight="1">
      <c r="A134" s="49" t="s">
        <v>80</v>
      </c>
      <c r="B134" s="50"/>
      <c r="C134" s="65"/>
      <c r="D134" s="141" t="s">
        <v>44</v>
      </c>
      <c r="E134" s="141"/>
      <c r="F134" s="97">
        <f>+Julio!F134+Agosto!F134+Septiembre!F134+Octubre!F134+Noviembre!F134+Diciembre!F134</f>
        <v>0</v>
      </c>
    </row>
    <row r="135" spans="1:6" s="72" customFormat="1" ht="13.5" customHeight="1">
      <c r="A135" s="17" t="s">
        <v>6</v>
      </c>
      <c r="B135" s="18">
        <f>+C4</f>
        <v>416107</v>
      </c>
      <c r="C135" s="65"/>
      <c r="D135" s="141" t="s">
        <v>45</v>
      </c>
      <c r="E135" s="141"/>
      <c r="F135" s="97">
        <f>+Julio!F135+Agosto!F135+Septiembre!F135+Octubre!F135+Noviembre!F135+Diciembre!F135</f>
        <v>29</v>
      </c>
    </row>
    <row r="136" spans="1:6" s="72" customFormat="1" ht="13.5" customHeight="1">
      <c r="A136" s="17" t="s">
        <v>10</v>
      </c>
      <c r="B136" s="18">
        <f>+C8</f>
        <v>16579</v>
      </c>
      <c r="C136" s="65"/>
      <c r="D136" s="145" t="s">
        <v>83</v>
      </c>
      <c r="E136" s="141"/>
      <c r="F136" s="97">
        <f>+Julio!F136+Agosto!F136+Septiembre!F136+Octubre!F136+Noviembre!F136+Diciembre!F136</f>
        <v>6</v>
      </c>
    </row>
    <row r="137" spans="1:6" s="72" customFormat="1" ht="13.5" customHeight="1">
      <c r="A137" s="17" t="s">
        <v>39</v>
      </c>
      <c r="B137" s="18">
        <f>+C122-C4-C8-C111</f>
        <v>39133</v>
      </c>
      <c r="C137" s="65"/>
      <c r="D137" s="145" t="s">
        <v>84</v>
      </c>
      <c r="E137" s="141"/>
      <c r="F137" s="97">
        <f>+Julio!F137+Agosto!F137+Septiembre!F137+Octubre!F137+Noviembre!F137+Diciembre!F137</f>
        <v>14</v>
      </c>
    </row>
    <row r="138" spans="1:6" s="72" customFormat="1" ht="13.5" customHeight="1">
      <c r="A138" s="17" t="s">
        <v>132</v>
      </c>
      <c r="B138" s="130">
        <f>C111</f>
        <v>34827</v>
      </c>
      <c r="C138" s="65"/>
      <c r="D138" s="143" t="s">
        <v>48</v>
      </c>
      <c r="E138" s="144"/>
      <c r="F138" s="103">
        <f>SUM(F126:F137)</f>
        <v>1366</v>
      </c>
    </row>
    <row r="139" spans="1:6" s="72" customFormat="1" ht="15">
      <c r="A139" s="56" t="s">
        <v>78</v>
      </c>
      <c r="B139" s="55">
        <f>SUM(B135:B138)</f>
        <v>506646</v>
      </c>
      <c r="D139" s="71"/>
      <c r="E139" s="71"/>
      <c r="F139" s="71"/>
    </row>
    <row r="140" spans="3:6" s="72" customFormat="1" ht="15">
      <c r="C140" s="104" t="str">
        <f>+A1</f>
        <v>RESUMEN SEGUNDO SEMESTRE</v>
      </c>
      <c r="D140" s="71"/>
      <c r="E140" s="71"/>
      <c r="F140" s="71"/>
    </row>
    <row r="141" spans="1:6" s="71" customFormat="1" ht="15">
      <c r="A141" s="142" t="s">
        <v>108</v>
      </c>
      <c r="B141" s="142"/>
      <c r="C141" s="142"/>
      <c r="D141" s="142"/>
      <c r="E141" s="142"/>
      <c r="F141" s="142"/>
    </row>
    <row r="142" spans="1:2" s="71" customFormat="1" ht="15">
      <c r="A142" s="72"/>
      <c r="B142" s="72"/>
    </row>
    <row r="143" spans="1:6" s="71" customFormat="1" ht="15">
      <c r="A143" s="105" t="s">
        <v>86</v>
      </c>
      <c r="B143" s="106" t="s">
        <v>1</v>
      </c>
      <c r="C143" s="106" t="s">
        <v>2</v>
      </c>
      <c r="D143" s="106" t="s">
        <v>91</v>
      </c>
      <c r="E143" s="106" t="s">
        <v>92</v>
      </c>
      <c r="F143" s="106" t="s">
        <v>101</v>
      </c>
    </row>
    <row r="144" spans="1:6" s="71" customFormat="1" ht="15">
      <c r="A144" s="76" t="str">
        <f>+Enero!A144</f>
        <v>Reefer 20 Pies</v>
      </c>
      <c r="B144" s="70">
        <f>+Julio!B144+Agosto!B144+Septiembre!B144+Octubre!B144+Noviembre!B144+Diciembre!B144</f>
        <v>0</v>
      </c>
      <c r="C144" s="70">
        <f>+Julio!C144+Agosto!C144+Septiembre!C144+Octubre!C144+Noviembre!C144+Diciembre!C144</f>
        <v>0</v>
      </c>
      <c r="D144" s="70">
        <f>+Julio!D144+Agosto!D144+Septiembre!D144+Octubre!D144+Noviembre!D144+Diciembre!D144</f>
        <v>0</v>
      </c>
      <c r="E144" s="70">
        <f>+Julio!E144+Agosto!E144+Septiembre!E144+Octubre!E144+Noviembre!E144+Diciembre!E144</f>
        <v>0</v>
      </c>
      <c r="F144" s="107">
        <f>SUM(B144:E144)</f>
        <v>0</v>
      </c>
    </row>
    <row r="145" spans="1:6" s="71" customFormat="1" ht="15">
      <c r="A145" s="76" t="str">
        <f>+Enero!A145</f>
        <v>Reefer 40 Pies</v>
      </c>
      <c r="B145" s="70">
        <f>+Julio!B145+Agosto!B145+Septiembre!B145+Octubre!B145+Noviembre!B145+Diciembre!B145</f>
        <v>3269</v>
      </c>
      <c r="C145" s="70">
        <f>+Julio!C145+Agosto!C145+Septiembre!C145+Octubre!C145+Noviembre!C145+Diciembre!C145</f>
        <v>5</v>
      </c>
      <c r="D145" s="70">
        <f>+Julio!D145+Agosto!D145+Septiembre!D145+Octubre!D145+Noviembre!D145+Diciembre!D145</f>
        <v>2903</v>
      </c>
      <c r="E145" s="70">
        <f>+Julio!E145+Agosto!E145+Septiembre!E145+Octubre!E145+Noviembre!E145+Diciembre!E145</f>
        <v>78</v>
      </c>
      <c r="F145" s="107">
        <f>SUM(B145:E145)*2</f>
        <v>12510</v>
      </c>
    </row>
    <row r="146" spans="1:6" s="71" customFormat="1" ht="15">
      <c r="A146" s="76" t="str">
        <f>+Enero!A146</f>
        <v>Reefer HC 40 Pies</v>
      </c>
      <c r="B146" s="70">
        <f>+Julio!B146+Agosto!B146+Septiembre!B146+Octubre!B146+Noviembre!B146+Diciembre!B146</f>
        <v>0</v>
      </c>
      <c r="C146" s="70">
        <f>+Julio!C146+Agosto!C146+Septiembre!C146+Octubre!C146+Noviembre!C146+Diciembre!C146</f>
        <v>0</v>
      </c>
      <c r="D146" s="70">
        <f>+Julio!D146+Agosto!D146+Septiembre!D146+Octubre!D146+Noviembre!D146+Diciembre!D146</f>
        <v>0</v>
      </c>
      <c r="E146" s="70">
        <f>+Julio!E146+Agosto!E146+Septiembre!E146+Octubre!E146+Noviembre!E146+Diciembre!E146</f>
        <v>0</v>
      </c>
      <c r="F146" s="107">
        <f>SUM(B146:E146)*2</f>
        <v>0</v>
      </c>
    </row>
    <row r="147" spans="1:6" s="71" customFormat="1" ht="15">
      <c r="A147" s="76" t="str">
        <f>+Enero!A147</f>
        <v>STD 20 Pies</v>
      </c>
      <c r="B147" s="70">
        <f>+Julio!B147+Agosto!B147+Septiembre!B147+Octubre!B147+Noviembre!B147+Diciembre!B147</f>
        <v>2343</v>
      </c>
      <c r="C147" s="70">
        <f>+Julio!C147+Agosto!C147+Septiembre!C147+Octubre!C147+Noviembre!C147+Diciembre!C147</f>
        <v>795</v>
      </c>
      <c r="D147" s="70">
        <f>+Julio!D147+Agosto!D147+Septiembre!D147+Octubre!D147+Noviembre!D147+Diciembre!D147</f>
        <v>1732</v>
      </c>
      <c r="E147" s="70">
        <f>+Julio!E147+Agosto!E147+Septiembre!E147+Octubre!E147+Noviembre!E147+Diciembre!E147</f>
        <v>90</v>
      </c>
      <c r="F147" s="107">
        <f>SUM(B147:E147)</f>
        <v>4960</v>
      </c>
    </row>
    <row r="148" spans="1:6" s="71" customFormat="1" ht="15">
      <c r="A148" s="76" t="str">
        <f>+Enero!A148</f>
        <v>STD 40 Pies</v>
      </c>
      <c r="B148" s="70">
        <f>+Julio!B148+Agosto!B148+Septiembre!B148+Octubre!B148+Noviembre!B148+Diciembre!B148</f>
        <v>201</v>
      </c>
      <c r="C148" s="70">
        <f>+Julio!C148+Agosto!C148+Septiembre!C148+Octubre!C148+Noviembre!C148+Diciembre!C148</f>
        <v>230</v>
      </c>
      <c r="D148" s="70">
        <f>+Julio!D148+Agosto!D148+Septiembre!D148+Octubre!D148+Noviembre!D148+Diciembre!D148</f>
        <v>0</v>
      </c>
      <c r="E148" s="70">
        <f>+Julio!E148+Agosto!E148+Septiembre!E148+Octubre!E148+Noviembre!E148+Diciembre!E148</f>
        <v>80</v>
      </c>
      <c r="F148" s="107">
        <f>SUM(B148:E148)*2</f>
        <v>1022</v>
      </c>
    </row>
    <row r="149" spans="1:6" s="71" customFormat="1" ht="15">
      <c r="A149" s="76" t="str">
        <f>+Enero!A149</f>
        <v>STD HC 40 Pies</v>
      </c>
      <c r="B149" s="70">
        <f>+Julio!B149+Agosto!B149+Septiembre!B149+Octubre!B149+Noviembre!B149+Diciembre!B149</f>
        <v>0</v>
      </c>
      <c r="C149" s="70">
        <f>+Julio!C149+Agosto!C149+Septiembre!C149+Octubre!C149+Noviembre!C149+Diciembre!C149</f>
        <v>0</v>
      </c>
      <c r="D149" s="70">
        <f>+Julio!D149+Agosto!D149+Septiembre!D149+Octubre!D149+Noviembre!D149+Diciembre!D149</f>
        <v>0</v>
      </c>
      <c r="E149" s="70">
        <f>+Julio!E149+Agosto!E149+Septiembre!E149+Octubre!E149+Noviembre!E149+Diciembre!E149</f>
        <v>0</v>
      </c>
      <c r="F149" s="107">
        <f>SUM(B149:E149)*2</f>
        <v>0</v>
      </c>
    </row>
    <row r="150" spans="1:6" s="71" customFormat="1" ht="15">
      <c r="A150" s="76" t="str">
        <f>+Enero!A150</f>
        <v>Open Top 20 Pies</v>
      </c>
      <c r="B150" s="70">
        <f>+Julio!B150+Agosto!B150+Septiembre!B150+Octubre!B150+Noviembre!B150+Diciembre!B150</f>
        <v>0</v>
      </c>
      <c r="C150" s="70">
        <f>+Julio!C150+Agosto!C150+Septiembre!C150+Octubre!C150+Noviembre!C150+Diciembre!C150</f>
        <v>0</v>
      </c>
      <c r="D150" s="70">
        <f>+Julio!D150+Agosto!D150+Septiembre!D150+Octubre!D150+Noviembre!D150+Diciembre!D150</f>
        <v>0</v>
      </c>
      <c r="E150" s="70">
        <f>+Julio!E150+Agosto!E150+Septiembre!E150+Octubre!E150+Noviembre!E150+Diciembre!E150</f>
        <v>0</v>
      </c>
      <c r="F150" s="107">
        <f>SUM(B150:E150)</f>
        <v>0</v>
      </c>
    </row>
    <row r="151" spans="1:6" s="71" customFormat="1" ht="15">
      <c r="A151" s="76" t="str">
        <f>+Enero!A151</f>
        <v>Open Top 40 Pies</v>
      </c>
      <c r="B151" s="70">
        <f>+Julio!B151+Agosto!B151+Septiembre!B151+Octubre!B151+Noviembre!B151+Diciembre!B151</f>
        <v>0</v>
      </c>
      <c r="C151" s="70">
        <f>+Julio!C151+Agosto!C151+Septiembre!C151+Octubre!C151+Noviembre!C151+Diciembre!C151</f>
        <v>0</v>
      </c>
      <c r="D151" s="70">
        <f>+Julio!D151+Agosto!D151+Septiembre!D151+Octubre!D151+Noviembre!D151+Diciembre!D151</f>
        <v>0</v>
      </c>
      <c r="E151" s="70">
        <f>+Julio!E151+Agosto!E151+Septiembre!E151+Octubre!E151+Noviembre!E151+Diciembre!E151</f>
        <v>0</v>
      </c>
      <c r="F151" s="107">
        <f>SUM(B151:E151)*2</f>
        <v>0</v>
      </c>
    </row>
    <row r="152" spans="1:6" s="71" customFormat="1" ht="15">
      <c r="A152" s="76" t="str">
        <f>+Enero!A152</f>
        <v>Flat rack 20 Pies</v>
      </c>
      <c r="B152" s="70">
        <f>+Julio!B152+Agosto!B152+Septiembre!B152+Octubre!B152+Noviembre!B152+Diciembre!B152</f>
        <v>0</v>
      </c>
      <c r="C152" s="70">
        <f>+Julio!C152+Agosto!C152+Septiembre!C152+Octubre!C152+Noviembre!C152+Diciembre!C152</f>
        <v>0</v>
      </c>
      <c r="D152" s="70">
        <f>+Julio!D152+Agosto!D152+Septiembre!D152+Octubre!D152+Noviembre!D152+Diciembre!D152</f>
        <v>0</v>
      </c>
      <c r="E152" s="70">
        <f>+Julio!E152+Agosto!E152+Septiembre!E152+Octubre!E152+Noviembre!E152+Diciembre!E152</f>
        <v>0</v>
      </c>
      <c r="F152" s="107">
        <f>SUM(B152:E152)</f>
        <v>0</v>
      </c>
    </row>
    <row r="153" spans="1:6" s="71" customFormat="1" ht="15">
      <c r="A153" s="76" t="str">
        <f>+Enero!A153</f>
        <v>Flat rack 40 Pies</v>
      </c>
      <c r="B153" s="70">
        <f>+Julio!B153+Agosto!B153+Septiembre!B153+Octubre!B153+Noviembre!B153+Diciembre!B153</f>
        <v>0</v>
      </c>
      <c r="C153" s="70">
        <f>+Julio!C153+Agosto!C153+Septiembre!C153+Octubre!C153+Noviembre!C153+Diciembre!C153</f>
        <v>7</v>
      </c>
      <c r="D153" s="70">
        <f>+Julio!D153+Agosto!D153+Septiembre!D153+Octubre!D153+Noviembre!D153+Diciembre!D153</f>
        <v>0</v>
      </c>
      <c r="E153" s="70">
        <f>+Julio!E153+Agosto!E153+Septiembre!E153+Octubre!E153+Noviembre!E153+Diciembre!E153</f>
        <v>0</v>
      </c>
      <c r="F153" s="107">
        <f>SUM(B153:E153)*2</f>
        <v>14</v>
      </c>
    </row>
    <row r="154" spans="1:6" s="71" customFormat="1" ht="15">
      <c r="A154" s="76" t="str">
        <f>+Enero!A154</f>
        <v>Open Side 20</v>
      </c>
      <c r="B154" s="70">
        <f>+Julio!B154+Agosto!B154+Septiembre!B154+Octubre!B154+Noviembre!B154+Diciembre!B154</f>
        <v>0</v>
      </c>
      <c r="C154" s="70">
        <f>+Julio!C154+Agosto!C154+Septiembre!C154+Octubre!C154+Noviembre!C154+Diciembre!C154</f>
        <v>0</v>
      </c>
      <c r="D154" s="70">
        <f>+Julio!D154+Agosto!D154+Septiembre!D154+Octubre!D154+Noviembre!D154+Diciembre!D154</f>
        <v>0</v>
      </c>
      <c r="E154" s="70">
        <f>+Julio!E154+Agosto!E154+Septiembre!E154+Octubre!E154+Noviembre!E154+Diciembre!E154</f>
        <v>0</v>
      </c>
      <c r="F154" s="107">
        <f>SUM(B154:E154)</f>
        <v>0</v>
      </c>
    </row>
    <row r="155" spans="1:6" s="71" customFormat="1" ht="15">
      <c r="A155" s="76" t="str">
        <f>+Enero!A155</f>
        <v>Tank 20</v>
      </c>
      <c r="B155" s="70">
        <f>+Julio!B155+Agosto!B155+Septiembre!B155+Octubre!B155+Noviembre!B155+Diciembre!B155</f>
        <v>0</v>
      </c>
      <c r="C155" s="70">
        <f>+Julio!C155+Agosto!C155+Septiembre!C155+Octubre!C155+Noviembre!C155+Diciembre!C155</f>
        <v>0</v>
      </c>
      <c r="D155" s="70">
        <f>+Julio!D155+Agosto!D155+Septiembre!D155+Octubre!D155+Noviembre!D155+Diciembre!D155</f>
        <v>0</v>
      </c>
      <c r="E155" s="70">
        <f>+Julio!E155+Agosto!E155+Septiembre!E155+Octubre!E155+Noviembre!E155+Diciembre!E155</f>
        <v>0</v>
      </c>
      <c r="F155" s="107">
        <f>SUM(B155:E155)</f>
        <v>0</v>
      </c>
    </row>
    <row r="156" spans="1:6" s="71" customFormat="1" ht="15">
      <c r="A156" s="108" t="s">
        <v>102</v>
      </c>
      <c r="B156" s="109">
        <f>SUM(B144:B155)</f>
        <v>5813</v>
      </c>
      <c r="C156" s="109">
        <f>SUM(C144:C155)</f>
        <v>1037</v>
      </c>
      <c r="D156" s="109">
        <f>SUM(D144:D155)</f>
        <v>4635</v>
      </c>
      <c r="E156" s="109">
        <f>SUM(E144:E155)</f>
        <v>248</v>
      </c>
      <c r="F156" s="109">
        <f>SUM(F144:F155)</f>
        <v>18506</v>
      </c>
    </row>
    <row r="157" spans="1:6" s="71" customFormat="1" ht="15.75">
      <c r="A157" s="28" t="s">
        <v>129</v>
      </c>
      <c r="B157" s="132">
        <f>+B156+C156+D156+E156</f>
        <v>11733</v>
      </c>
      <c r="C157" s="132"/>
      <c r="D157" s="132"/>
      <c r="E157" s="132"/>
      <c r="F157" s="110"/>
    </row>
    <row r="158" spans="1:6" s="71" customFormat="1" ht="15">
      <c r="A158" s="110"/>
      <c r="B158" s="110"/>
      <c r="C158" s="110"/>
      <c r="D158" s="110"/>
      <c r="E158" s="110"/>
      <c r="F158" s="110"/>
    </row>
    <row r="159" spans="1:6" s="71" customFormat="1" ht="15">
      <c r="A159" s="110"/>
      <c r="B159" s="110"/>
      <c r="C159" s="110"/>
      <c r="D159" s="110"/>
      <c r="E159" s="110"/>
      <c r="F159" s="110"/>
    </row>
    <row r="160" spans="1:6" s="71" customFormat="1" ht="15">
      <c r="A160" s="110"/>
      <c r="B160" s="110"/>
      <c r="C160" s="110"/>
      <c r="D160" s="110"/>
      <c r="E160" s="110"/>
      <c r="F160" s="110"/>
    </row>
    <row r="161" spans="1:6" s="71" customFormat="1" ht="15">
      <c r="A161" s="110"/>
      <c r="B161" s="110"/>
      <c r="C161" s="110"/>
      <c r="D161" s="110"/>
      <c r="E161" s="110"/>
      <c r="F161" s="110"/>
    </row>
    <row r="162" spans="1:6" s="71" customFormat="1" ht="15">
      <c r="A162" s="110"/>
      <c r="B162" s="110"/>
      <c r="C162" s="110"/>
      <c r="D162" s="110"/>
      <c r="E162" s="110"/>
      <c r="F162" s="110"/>
    </row>
    <row r="163" spans="1:6" s="71" customFormat="1" ht="15">
      <c r="A163" s="110"/>
      <c r="B163" s="110"/>
      <c r="C163" s="110"/>
      <c r="D163" s="110"/>
      <c r="E163" s="110"/>
      <c r="F163" s="110"/>
    </row>
    <row r="164" spans="1:6" s="71" customFormat="1" ht="15">
      <c r="A164" s="110"/>
      <c r="B164" s="110"/>
      <c r="C164" s="110"/>
      <c r="D164" s="110"/>
      <c r="E164" s="110"/>
      <c r="F164" s="110"/>
    </row>
    <row r="165" spans="1:6" s="71" customFormat="1" ht="15">
      <c r="A165" s="110"/>
      <c r="B165" s="110"/>
      <c r="C165" s="110"/>
      <c r="D165" s="110"/>
      <c r="E165" s="110"/>
      <c r="F165" s="110"/>
    </row>
    <row r="166" spans="1:6" s="71" customFormat="1" ht="15">
      <c r="A166" s="110"/>
      <c r="B166" s="110"/>
      <c r="C166" s="110"/>
      <c r="D166" s="110"/>
      <c r="E166" s="110"/>
      <c r="F166" s="110"/>
    </row>
    <row r="167" spans="1:6" s="71" customFormat="1" ht="15">
      <c r="A167" s="110"/>
      <c r="B167" s="110"/>
      <c r="C167" s="110"/>
      <c r="D167" s="110"/>
      <c r="E167" s="110"/>
      <c r="F167" s="110"/>
    </row>
    <row r="168" spans="1:6" s="71" customFormat="1" ht="15">
      <c r="A168" s="110"/>
      <c r="B168" s="110"/>
      <c r="C168" s="110"/>
      <c r="D168" s="110"/>
      <c r="E168" s="110"/>
      <c r="F168" s="110"/>
    </row>
    <row r="169" spans="1:6" s="71" customFormat="1" ht="15">
      <c r="A169" s="110"/>
      <c r="B169" s="110"/>
      <c r="C169" s="110"/>
      <c r="D169" s="110"/>
      <c r="E169" s="110"/>
      <c r="F169" s="110"/>
    </row>
    <row r="170" spans="1:6" s="71" customFormat="1" ht="15">
      <c r="A170" s="110"/>
      <c r="B170" s="110"/>
      <c r="C170" s="110"/>
      <c r="D170" s="110"/>
      <c r="E170" s="110"/>
      <c r="F170" s="110"/>
    </row>
    <row r="171" spans="1:6" s="71" customFormat="1" ht="15">
      <c r="A171" s="110"/>
      <c r="B171" s="110"/>
      <c r="C171" s="110"/>
      <c r="D171" s="110"/>
      <c r="E171" s="110"/>
      <c r="F171" s="110"/>
    </row>
    <row r="172" spans="1:6" s="71" customFormat="1" ht="15">
      <c r="A172" s="110"/>
      <c r="B172" s="110"/>
      <c r="C172" s="110"/>
      <c r="D172" s="110"/>
      <c r="E172" s="110"/>
      <c r="F172" s="110"/>
    </row>
    <row r="173" spans="1:6" s="71" customFormat="1" ht="15">
      <c r="A173" s="110"/>
      <c r="B173" s="110"/>
      <c r="C173" s="110"/>
      <c r="D173" s="110"/>
      <c r="E173" s="110"/>
      <c r="F173" s="110"/>
    </row>
    <row r="174" spans="1:6" s="71" customFormat="1" ht="15">
      <c r="A174" s="110"/>
      <c r="B174" s="110"/>
      <c r="C174" s="110"/>
      <c r="D174" s="110"/>
      <c r="E174" s="110"/>
      <c r="F174" s="110"/>
    </row>
    <row r="175" spans="1:6" s="71" customFormat="1" ht="15">
      <c r="A175" s="110"/>
      <c r="B175" s="110"/>
      <c r="C175" s="110"/>
      <c r="D175" s="110"/>
      <c r="E175" s="110"/>
      <c r="F175" s="110"/>
    </row>
    <row r="176" spans="1:6" s="71" customFormat="1" ht="15">
      <c r="A176" s="110"/>
      <c r="B176" s="110"/>
      <c r="C176" s="110"/>
      <c r="D176" s="110"/>
      <c r="E176" s="110"/>
      <c r="F176" s="110"/>
    </row>
    <row r="177" spans="1:6" s="71" customFormat="1" ht="15">
      <c r="A177" s="110"/>
      <c r="B177" s="110"/>
      <c r="C177" s="110"/>
      <c r="D177" s="110"/>
      <c r="E177" s="110"/>
      <c r="F177" s="110"/>
    </row>
    <row r="178" spans="1:6" s="71" customFormat="1" ht="15">
      <c r="A178" s="110"/>
      <c r="B178" s="110"/>
      <c r="C178" s="110"/>
      <c r="D178" s="110"/>
      <c r="E178" s="110"/>
      <c r="F178" s="110"/>
    </row>
    <row r="179" spans="1:6" s="71" customFormat="1" ht="15">
      <c r="A179" s="110"/>
      <c r="B179" s="110"/>
      <c r="C179" s="110"/>
      <c r="D179" s="110"/>
      <c r="E179" s="110"/>
      <c r="F179" s="110"/>
    </row>
    <row r="180" spans="1:6" s="71" customFormat="1" ht="15">
      <c r="A180" s="110"/>
      <c r="B180" s="110"/>
      <c r="C180" s="110"/>
      <c r="D180" s="110"/>
      <c r="E180" s="110"/>
      <c r="F180" s="110"/>
    </row>
    <row r="181" spans="1:6" s="71" customFormat="1" ht="15">
      <c r="A181" s="110"/>
      <c r="B181" s="110"/>
      <c r="C181" s="110"/>
      <c r="D181" s="110"/>
      <c r="E181" s="110"/>
      <c r="F181" s="110"/>
    </row>
    <row r="182" spans="1:6" s="71" customFormat="1" ht="15">
      <c r="A182" s="110"/>
      <c r="B182" s="110"/>
      <c r="C182" s="110"/>
      <c r="D182" s="110"/>
      <c r="E182" s="110"/>
      <c r="F182" s="110"/>
    </row>
    <row r="183" spans="1:6" s="71" customFormat="1" ht="15">
      <c r="A183" s="110"/>
      <c r="B183" s="110"/>
      <c r="C183" s="110"/>
      <c r="D183" s="110"/>
      <c r="E183" s="110"/>
      <c r="F183" s="110"/>
    </row>
    <row r="184" spans="1:6" s="71" customFormat="1" ht="15">
      <c r="A184" s="110"/>
      <c r="B184" s="110"/>
      <c r="C184" s="110"/>
      <c r="D184" s="110"/>
      <c r="E184" s="110"/>
      <c r="F184" s="110"/>
    </row>
    <row r="185" spans="1:6" s="71" customFormat="1" ht="15">
      <c r="A185" s="110"/>
      <c r="B185" s="110"/>
      <c r="C185" s="110"/>
      <c r="D185" s="110"/>
      <c r="E185" s="110"/>
      <c r="F185" s="110"/>
    </row>
    <row r="186" spans="1:6" s="71" customFormat="1" ht="15">
      <c r="A186" s="110"/>
      <c r="B186" s="110"/>
      <c r="C186" s="110"/>
      <c r="D186" s="110"/>
      <c r="E186" s="110"/>
      <c r="F186" s="110"/>
    </row>
    <row r="187" spans="1:6" s="71" customFormat="1" ht="15">
      <c r="A187" s="110"/>
      <c r="B187" s="110"/>
      <c r="C187" s="110"/>
      <c r="D187" s="110"/>
      <c r="E187" s="110"/>
      <c r="F187" s="110"/>
    </row>
    <row r="188" spans="1:6" s="71" customFormat="1" ht="15">
      <c r="A188" s="110"/>
      <c r="B188" s="110"/>
      <c r="C188" s="110"/>
      <c r="D188" s="110"/>
      <c r="E188" s="110"/>
      <c r="F188" s="110"/>
    </row>
    <row r="189" spans="1:6" s="71" customFormat="1" ht="15">
      <c r="A189" s="110"/>
      <c r="B189" s="110"/>
      <c r="C189" s="110"/>
      <c r="D189" s="110"/>
      <c r="E189" s="110"/>
      <c r="F189" s="110"/>
    </row>
  </sheetData>
  <sheetProtection sheet="1" selectLockedCells="1" selectUnlockedCells="1"/>
  <mergeCells count="17">
    <mergeCell ref="B157:E157"/>
    <mergeCell ref="A141:F141"/>
    <mergeCell ref="D138:E138"/>
    <mergeCell ref="A123:B123"/>
    <mergeCell ref="D137:E137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A1:F1"/>
    <mergeCell ref="D126:E126"/>
    <mergeCell ref="D127:E127"/>
    <mergeCell ref="D128:E128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57421875" style="111" bestFit="1" customWidth="1"/>
    <col min="2" max="2" width="17.8515625" style="111" customWidth="1"/>
    <col min="3" max="3" width="17.421875" style="111" customWidth="1"/>
    <col min="4" max="4" width="19.140625" style="111" customWidth="1"/>
    <col min="5" max="5" width="18.28125" style="111" customWidth="1"/>
    <col min="6" max="6" width="18.140625" style="111" customWidth="1"/>
    <col min="7" max="16384" width="11.421875" style="65" customWidth="1"/>
  </cols>
  <sheetData>
    <row r="1" spans="1:6" ht="18">
      <c r="A1" s="146" t="s">
        <v>144</v>
      </c>
      <c r="B1" s="146"/>
      <c r="C1" s="146"/>
      <c r="D1" s="146"/>
      <c r="E1" s="146"/>
      <c r="F1" s="146"/>
    </row>
    <row r="2" spans="1:6" s="68" customFormat="1" ht="13.5" customHeight="1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79</v>
      </c>
    </row>
    <row r="3" spans="1:6" s="71" customFormat="1" ht="13.5" customHeight="1">
      <c r="A3" s="69" t="str">
        <f>+Enero!A3</f>
        <v>ALAMBRON ALUMINIO</v>
      </c>
      <c r="B3" s="70">
        <f>+'1er Semestre'!B3+'2do Semestre'!B3</f>
        <v>2112</v>
      </c>
      <c r="C3" s="70">
        <f>+'1er Semestre'!C3+'2do Semestre'!C3</f>
        <v>83</v>
      </c>
      <c r="D3" s="70">
        <f>+'1er Semestre'!D3+'2do Semestre'!D3</f>
        <v>0</v>
      </c>
      <c r="E3" s="70">
        <f>+'1er Semestre'!E3+'2do Semestre'!E3</f>
        <v>0</v>
      </c>
      <c r="F3" s="70">
        <f>+'1er Semestre'!F3+'2do Semestre'!F3</f>
        <v>0</v>
      </c>
    </row>
    <row r="4" spans="1:6" s="71" customFormat="1" ht="13.5" customHeight="1">
      <c r="A4" s="69" t="str">
        <f>+Enero!A4</f>
        <v>ALUMINA</v>
      </c>
      <c r="B4" s="70">
        <f>+'1er Semestre'!B4+'2do Semestre'!B4</f>
        <v>0</v>
      </c>
      <c r="C4" s="70">
        <f>+'1er Semestre'!C4+'2do Semestre'!C4</f>
        <v>832736</v>
      </c>
      <c r="D4" s="70">
        <f>+'1er Semestre'!D4+'2do Semestre'!D4</f>
        <v>0</v>
      </c>
      <c r="E4" s="70">
        <f>+'1er Semestre'!E4+'2do Semestre'!E4</f>
        <v>0</v>
      </c>
      <c r="F4" s="70">
        <f>+'1er Semestre'!F4+'2do Semestre'!F4</f>
        <v>0</v>
      </c>
    </row>
    <row r="5" spans="1:6" s="71" customFormat="1" ht="13.5" customHeight="1">
      <c r="A5" s="69" t="str">
        <f>+Enero!A5</f>
        <v>ALUMINIO</v>
      </c>
      <c r="B5" s="70">
        <f>+'1er Semestre'!B5+'2do Semestre'!B5</f>
        <v>360972</v>
      </c>
      <c r="C5" s="70">
        <f>+'1er Semestre'!C5+'2do Semestre'!C5</f>
        <v>151</v>
      </c>
      <c r="D5" s="70">
        <f>+'1er Semestre'!D5+'2do Semestre'!D5</f>
        <v>0</v>
      </c>
      <c r="E5" s="70">
        <f>+'1er Semestre'!E5+'2do Semestre'!E5</f>
        <v>0</v>
      </c>
      <c r="F5" s="70">
        <f>+'1er Semestre'!F5+'2do Semestre'!F5</f>
        <v>0</v>
      </c>
    </row>
    <row r="6" spans="1:6" s="71" customFormat="1" ht="13.5" customHeight="1">
      <c r="A6" s="69" t="str">
        <f>+Enero!A6</f>
        <v>BAÑO CRIOLITICO</v>
      </c>
      <c r="B6" s="70">
        <f>+'1er Semestre'!B6+'2do Semestre'!B6</f>
        <v>1401</v>
      </c>
      <c r="C6" s="70">
        <f>+'1er Semestre'!C6+'2do Semestre'!C6</f>
        <v>0</v>
      </c>
      <c r="D6" s="70">
        <f>+'1er Semestre'!D6+'2do Semestre'!D6</f>
        <v>0</v>
      </c>
      <c r="E6" s="70">
        <f>+'1er Semestre'!E6+'2do Semestre'!E6</f>
        <v>0</v>
      </c>
      <c r="F6" s="70">
        <f>+'1er Semestre'!F6+'2do Semestre'!F6</f>
        <v>0</v>
      </c>
    </row>
    <row r="7" spans="1:6" s="71" customFormat="1" ht="13.5" customHeight="1">
      <c r="A7" s="69" t="str">
        <f>+Enero!A7</f>
        <v>BLOQUES CATODICOS</v>
      </c>
      <c r="B7" s="70">
        <f>+'1er Semestre'!B7+'2do Semestre'!B7</f>
        <v>415</v>
      </c>
      <c r="C7" s="70">
        <f>+'1er Semestre'!C7+'2do Semestre'!C7</f>
        <v>2258</v>
      </c>
      <c r="D7" s="70">
        <f>+'1er Semestre'!D7+'2do Semestre'!D7</f>
        <v>0</v>
      </c>
      <c r="E7" s="70">
        <f>+'1er Semestre'!E7+'2do Semestre'!E7</f>
        <v>0</v>
      </c>
      <c r="F7" s="70">
        <f>+'1er Semestre'!F7+'2do Semestre'!F7</f>
        <v>0</v>
      </c>
    </row>
    <row r="8" spans="1:6" s="71" customFormat="1" ht="13.5" customHeight="1">
      <c r="A8" s="69" t="str">
        <f>+Enero!A8</f>
        <v>BREA</v>
      </c>
      <c r="B8" s="70">
        <f>+'1er Semestre'!B8+'2do Semestre'!B8</f>
        <v>0</v>
      </c>
      <c r="C8" s="70">
        <f>+'1er Semestre'!C8+'2do Semestre'!C8</f>
        <v>34363</v>
      </c>
      <c r="D8" s="70">
        <f>+'1er Semestre'!D8+'2do Semestre'!D8</f>
        <v>0</v>
      </c>
      <c r="E8" s="70">
        <f>+'1er Semestre'!E8+'2do Semestre'!E8</f>
        <v>0</v>
      </c>
      <c r="F8" s="70">
        <f>+'1er Semestre'!F8+'2do Semestre'!F8</f>
        <v>0</v>
      </c>
    </row>
    <row r="9" spans="1:6" s="71" customFormat="1" ht="13.5" customHeight="1">
      <c r="A9" s="69" t="str">
        <f>+Enero!A9</f>
        <v>BRIQUETA</v>
      </c>
      <c r="B9" s="70">
        <f>+'1er Semestre'!B9+'2do Semestre'!B9</f>
        <v>0</v>
      </c>
      <c r="C9" s="70">
        <f>+'1er Semestre'!C9+'2do Semestre'!C9</f>
        <v>191</v>
      </c>
      <c r="D9" s="70">
        <f>+'1er Semestre'!D9+'2do Semestre'!D9</f>
        <v>0</v>
      </c>
      <c r="E9" s="70">
        <f>+'1er Semestre'!E9+'2do Semestre'!E9</f>
        <v>0</v>
      </c>
      <c r="F9" s="70">
        <f>+'1er Semestre'!F9+'2do Semestre'!F9</f>
        <v>0</v>
      </c>
    </row>
    <row r="10" spans="1:6" s="71" customFormat="1" ht="13.5" customHeight="1">
      <c r="A10" s="69" t="str">
        <f>+Enero!A10</f>
        <v>CATODOS A  GRANEL</v>
      </c>
      <c r="B10" s="70">
        <f>+'1er Semestre'!B10+'2do Semestre'!B10</f>
        <v>0</v>
      </c>
      <c r="C10" s="70">
        <f>+'1er Semestre'!C10+'2do Semestre'!C10</f>
        <v>1805</v>
      </c>
      <c r="D10" s="70">
        <f>+'1er Semestre'!D10+'2do Semestre'!D10</f>
        <v>0</v>
      </c>
      <c r="E10" s="70">
        <f>+'1er Semestre'!E10+'2do Semestre'!E10</f>
        <v>0</v>
      </c>
      <c r="F10" s="70">
        <f>+'1er Semestre'!F10+'2do Semestre'!F10</f>
        <v>0</v>
      </c>
    </row>
    <row r="11" spans="1:6" s="71" customFormat="1" ht="13.5" customHeight="1">
      <c r="A11" s="69" t="str">
        <f>+Enero!A11</f>
        <v>CEMENTO</v>
      </c>
      <c r="B11" s="70">
        <f>+'1er Semestre'!B11+'2do Semestre'!B11</f>
        <v>0</v>
      </c>
      <c r="C11" s="70">
        <f>+'1er Semestre'!C11+'2do Semestre'!C11</f>
        <v>23</v>
      </c>
      <c r="D11" s="70">
        <f>+'1er Semestre'!D11+'2do Semestre'!D11</f>
        <v>0</v>
      </c>
      <c r="E11" s="70">
        <f>+'1er Semestre'!E11+'2do Semestre'!E11</f>
        <v>0</v>
      </c>
      <c r="F11" s="70">
        <f>+'1er Semestre'!F11+'2do Semestre'!F11</f>
        <v>0</v>
      </c>
    </row>
    <row r="12" spans="1:6" s="71" customFormat="1" ht="13.5" customHeight="1">
      <c r="A12" s="69" t="str">
        <f>+Enero!A12</f>
        <v>COKE</v>
      </c>
      <c r="B12" s="70">
        <f>+'1er Semestre'!B12+'2do Semestre'!B12</f>
        <v>0</v>
      </c>
      <c r="C12" s="70">
        <f>+'1er Semestre'!C12+'2do Semestre'!C12</f>
        <v>0</v>
      </c>
      <c r="D12" s="70">
        <f>+'1er Semestre'!D12+'2do Semestre'!D12</f>
        <v>178979</v>
      </c>
      <c r="E12" s="70">
        <f>+'1er Semestre'!E12+'2do Semestre'!E12</f>
        <v>0</v>
      </c>
      <c r="F12" s="70">
        <f>+'1er Semestre'!F12+'2do Semestre'!F12</f>
        <v>0</v>
      </c>
    </row>
    <row r="13" spans="1:6" s="71" customFormat="1" ht="13.5" customHeight="1">
      <c r="A13" s="69" t="str">
        <f>+Enero!A13</f>
        <v>FLUORURO DE ALUMINIO</v>
      </c>
      <c r="B13" s="70">
        <f>+'1er Semestre'!B13+'2do Semestre'!B13</f>
        <v>0</v>
      </c>
      <c r="C13" s="70">
        <f>+'1er Semestre'!C13+'2do Semestre'!C13</f>
        <v>1680</v>
      </c>
      <c r="D13" s="70">
        <f>+'1er Semestre'!D13+'2do Semestre'!D13</f>
        <v>0</v>
      </c>
      <c r="E13" s="70">
        <f>+'1er Semestre'!E13+'2do Semestre'!E13</f>
        <v>0</v>
      </c>
      <c r="F13" s="70">
        <f>+'1er Semestre'!F13+'2do Semestre'!F13</f>
        <v>0</v>
      </c>
    </row>
    <row r="14" spans="1:6" s="71" customFormat="1" ht="13.5" customHeight="1">
      <c r="A14" s="69" t="str">
        <f>+Enero!A14</f>
        <v>INSUMOS</v>
      </c>
      <c r="B14" s="70">
        <f>+'1er Semestre'!B14+'2do Semestre'!B14</f>
        <v>115</v>
      </c>
      <c r="C14" s="70">
        <f>+'1er Semestre'!C14+'2do Semestre'!C14</f>
        <v>40061</v>
      </c>
      <c r="D14" s="70">
        <f>+'1er Semestre'!D14+'2do Semestre'!D14</f>
        <v>0</v>
      </c>
      <c r="E14" s="70">
        <f>+'1er Semestre'!E14+'2do Semestre'!E14</f>
        <v>0</v>
      </c>
      <c r="F14" s="70">
        <f>+'1er Semestre'!F14+'2do Semestre'!F14</f>
        <v>0</v>
      </c>
    </row>
    <row r="15" spans="1:6" s="71" customFormat="1" ht="13.5" customHeight="1">
      <c r="A15" s="69" t="str">
        <f>+Enero!A15</f>
        <v>LADRILLOS AISLANTES</v>
      </c>
      <c r="B15" s="70">
        <f>+'1er Semestre'!B15+'2do Semestre'!B15</f>
        <v>0</v>
      </c>
      <c r="C15" s="70">
        <f>+'1er Semestre'!C15+'2do Semestre'!C15</f>
        <v>1365</v>
      </c>
      <c r="D15" s="70">
        <f>+'1er Semestre'!D15+'2do Semestre'!D15</f>
        <v>0</v>
      </c>
      <c r="E15" s="70">
        <f>+'1er Semestre'!E15+'2do Semestre'!E15</f>
        <v>0</v>
      </c>
      <c r="F15" s="70">
        <f>+'1er Semestre'!F15+'2do Semestre'!F15</f>
        <v>0</v>
      </c>
    </row>
    <row r="16" spans="1:6" s="71" customFormat="1" ht="13.5" customHeight="1">
      <c r="A16" s="69" t="str">
        <f>+Enero!A16</f>
        <v>LOSAS LATERALES</v>
      </c>
      <c r="B16" s="70">
        <f>+'1er Semestre'!B16+'2do Semestre'!B16</f>
        <v>0</v>
      </c>
      <c r="C16" s="70">
        <f>+'1er Semestre'!C16+'2do Semestre'!C16</f>
        <v>0</v>
      </c>
      <c r="D16" s="70">
        <f>+'1er Semestre'!D16+'2do Semestre'!D16</f>
        <v>0</v>
      </c>
      <c r="E16" s="70">
        <f>+'1er Semestre'!E16+'2do Semestre'!E16</f>
        <v>0</v>
      </c>
      <c r="F16" s="70">
        <f>+'1er Semestre'!F16+'2do Semestre'!F16</f>
        <v>0</v>
      </c>
    </row>
    <row r="17" spans="1:6" s="71" customFormat="1" ht="13.5" customHeight="1">
      <c r="A17" s="69" t="str">
        <f>+Enero!A17</f>
        <v>MAGNESIO</v>
      </c>
      <c r="B17" s="70">
        <f>+'1er Semestre'!B17+'2do Semestre'!B17</f>
        <v>0</v>
      </c>
      <c r="C17" s="70">
        <f>+'1er Semestre'!C17+'2do Semestre'!C17</f>
        <v>797</v>
      </c>
      <c r="D17" s="70">
        <f>+'1er Semestre'!D17+'2do Semestre'!D17</f>
        <v>0</v>
      </c>
      <c r="E17" s="70">
        <f>+'1er Semestre'!E17+'2do Semestre'!E17</f>
        <v>0</v>
      </c>
      <c r="F17" s="70">
        <f>+'1er Semestre'!F17+'2do Semestre'!F17</f>
        <v>0</v>
      </c>
    </row>
    <row r="18" spans="1:6" s="71" customFormat="1" ht="13.5" customHeight="1">
      <c r="A18" s="69" t="str">
        <f>+Enero!A18</f>
        <v>MAQUINAS Y APARATOS</v>
      </c>
      <c r="B18" s="70">
        <f>+'1er Semestre'!B18+'2do Semestre'!B18</f>
        <v>15</v>
      </c>
      <c r="C18" s="70">
        <f>+'1er Semestre'!C18+'2do Semestre'!C18</f>
        <v>1103</v>
      </c>
      <c r="D18" s="70">
        <f>+'1er Semestre'!D18+'2do Semestre'!D18</f>
        <v>0</v>
      </c>
      <c r="E18" s="70">
        <f>+'1er Semestre'!E18+'2do Semestre'!E18</f>
        <v>0</v>
      </c>
      <c r="F18" s="70">
        <f>+'1er Semestre'!F18+'2do Semestre'!F18</f>
        <v>0</v>
      </c>
    </row>
    <row r="19" spans="1:6" s="71" customFormat="1" ht="13.5" customHeight="1">
      <c r="A19" s="69" t="str">
        <f>+Enero!A19</f>
        <v>MATERIAL EMPAQUE</v>
      </c>
      <c r="B19" s="70">
        <f>+'1er Semestre'!B19+'2do Semestre'!B19</f>
        <v>0</v>
      </c>
      <c r="C19" s="70">
        <f>+'1er Semestre'!C19+'2do Semestre'!C19</f>
        <v>52</v>
      </c>
      <c r="D19" s="70">
        <f>+'1er Semestre'!D19+'2do Semestre'!D19</f>
        <v>0</v>
      </c>
      <c r="E19" s="70">
        <f>+'1er Semestre'!E19+'2do Semestre'!E19</f>
        <v>0</v>
      </c>
      <c r="F19" s="70">
        <f>+'1er Semestre'!F19+'2do Semestre'!F19</f>
        <v>0</v>
      </c>
    </row>
    <row r="20" spans="1:6" s="71" customFormat="1" ht="13.5" customHeight="1">
      <c r="A20" s="69" t="str">
        <f>+Enero!A20</f>
        <v>MATERIAL REFRACTARIO</v>
      </c>
      <c r="B20" s="70">
        <f>+'1er Semestre'!B20+'2do Semestre'!B20</f>
        <v>0</v>
      </c>
      <c r="C20" s="70">
        <f>+'1er Semestre'!C20+'2do Semestre'!C20</f>
        <v>3048</v>
      </c>
      <c r="D20" s="70">
        <f>+'1er Semestre'!D20+'2do Semestre'!D20</f>
        <v>0</v>
      </c>
      <c r="E20" s="70">
        <f>+'1er Semestre'!E20+'2do Semestre'!E20</f>
        <v>0</v>
      </c>
      <c r="F20" s="70">
        <f>+'1er Semestre'!F20+'2do Semestre'!F20</f>
        <v>0</v>
      </c>
    </row>
    <row r="21" spans="1:6" s="71" customFormat="1" ht="13.5" customHeight="1">
      <c r="A21" s="69" t="str">
        <f>+Enero!A21</f>
        <v>PRODUCTOS QUIMICOS</v>
      </c>
      <c r="B21" s="70">
        <f>+'1er Semestre'!B21+'2do Semestre'!B21</f>
        <v>0</v>
      </c>
      <c r="C21" s="70">
        <f>+'1er Semestre'!C21+'2do Semestre'!C21</f>
        <v>0</v>
      </c>
      <c r="D21" s="70">
        <f>+'1er Semestre'!D21+'2do Semestre'!D21</f>
        <v>0</v>
      </c>
      <c r="E21" s="70">
        <f>+'1er Semestre'!E21+'2do Semestre'!E21</f>
        <v>0</v>
      </c>
      <c r="F21" s="70">
        <f>+'1er Semestre'!F21+'2do Semestre'!F21</f>
        <v>0</v>
      </c>
    </row>
    <row r="22" spans="1:6" s="71" customFormat="1" ht="13.5" customHeight="1">
      <c r="A22" s="69" t="str">
        <f>+Enero!A22</f>
        <v>REPUESTOS</v>
      </c>
      <c r="B22" s="70">
        <f>+'1er Semestre'!B22+'2do Semestre'!B22</f>
        <v>0</v>
      </c>
      <c r="C22" s="70">
        <f>+'1er Semestre'!C22+'2do Semestre'!C22</f>
        <v>31</v>
      </c>
      <c r="D22" s="70">
        <f>+'1er Semestre'!D22+'2do Semestre'!D22</f>
        <v>0</v>
      </c>
      <c r="E22" s="70">
        <f>+'1er Semestre'!E22+'2do Semestre'!E22</f>
        <v>0</v>
      </c>
      <c r="F22" s="70">
        <f>+'1er Semestre'!F22+'2do Semestre'!F22</f>
        <v>0</v>
      </c>
    </row>
    <row r="23" spans="1:11" s="71" customFormat="1" ht="13.5" customHeight="1">
      <c r="A23" s="69" t="str">
        <f>+Enero!A23</f>
        <v>SILICIO METALICO</v>
      </c>
      <c r="B23" s="70">
        <f>+'1er Semestre'!B23+'2do Semestre'!B23</f>
        <v>0</v>
      </c>
      <c r="C23" s="70">
        <f>+'1er Semestre'!C23+'2do Semestre'!C23</f>
        <v>60</v>
      </c>
      <c r="D23" s="70">
        <f>+'1er Semestre'!D23+'2do Semestre'!D23</f>
        <v>0</v>
      </c>
      <c r="E23" s="70">
        <f>+'1er Semestre'!E23+'2do Semestre'!E23</f>
        <v>0</v>
      </c>
      <c r="F23" s="70">
        <f>+'1er Semestre'!F23+'2do Semestre'!F23</f>
        <v>0</v>
      </c>
      <c r="K23" s="72"/>
    </row>
    <row r="24" spans="1:11" s="71" customFormat="1" ht="13.5" customHeight="1">
      <c r="A24" s="69" t="str">
        <f>+Enero!A24</f>
        <v>SUPER RAMP CP 45</v>
      </c>
      <c r="B24" s="70">
        <f>+'1er Semestre'!B24+'2do Semestre'!B24</f>
        <v>0</v>
      </c>
      <c r="C24" s="70">
        <f>+'1er Semestre'!C24+'2do Semestre'!C24</f>
        <v>86</v>
      </c>
      <c r="D24" s="70">
        <f>+'1er Semestre'!D24+'2do Semestre'!D24</f>
        <v>0</v>
      </c>
      <c r="E24" s="70">
        <f>+'1er Semestre'!E24+'2do Semestre'!E24</f>
        <v>0</v>
      </c>
      <c r="F24" s="70">
        <f>+'1er Semestre'!F24+'2do Semestre'!F24</f>
        <v>0</v>
      </c>
      <c r="K24" s="72"/>
    </row>
    <row r="25" spans="1:11" s="71" customFormat="1" ht="13.5" customHeight="1">
      <c r="A25" s="69" t="str">
        <f>+Enero!A25</f>
        <v>TEJOS DE ALUMINIO</v>
      </c>
      <c r="B25" s="70">
        <f>+'1er Semestre'!B25+'2do Semestre'!B25</f>
        <v>0</v>
      </c>
      <c r="C25" s="70">
        <f>+'1er Semestre'!C25+'2do Semestre'!C25</f>
        <v>0</v>
      </c>
      <c r="D25" s="70">
        <f>+'1er Semestre'!D25+'2do Semestre'!D25</f>
        <v>0</v>
      </c>
      <c r="E25" s="70">
        <f>+'1er Semestre'!E25+'2do Semestre'!E25</f>
        <v>0</v>
      </c>
      <c r="F25" s="70">
        <f>+'1er Semestre'!F25+'2do Semestre'!F25</f>
        <v>0</v>
      </c>
      <c r="K25" s="72"/>
    </row>
    <row r="26" spans="1:11" s="71" customFormat="1" ht="13.5" customHeight="1">
      <c r="A26" s="69" t="str">
        <f>+Enero!A26</f>
        <v> </v>
      </c>
      <c r="B26" s="70">
        <f>+'1er Semestre'!B26+'2do Semestre'!B26</f>
        <v>0</v>
      </c>
      <c r="C26" s="70">
        <f>+'1er Semestre'!C26+'2do Semestre'!C26</f>
        <v>0</v>
      </c>
      <c r="D26" s="70">
        <f>+'1er Semestre'!D26+'2do Semestre'!D26</f>
        <v>0</v>
      </c>
      <c r="E26" s="70">
        <f>+'1er Semestre'!E26+'2do Semestre'!E26</f>
        <v>0</v>
      </c>
      <c r="F26" s="70">
        <f>+'1er Semestre'!F26+'2do Semestre'!F26</f>
        <v>0</v>
      </c>
      <c r="K26" s="72"/>
    </row>
    <row r="27" spans="1:11" s="71" customFormat="1" ht="13.5" customHeight="1">
      <c r="A27" s="69" t="str">
        <f>+Enero!A27</f>
        <v> </v>
      </c>
      <c r="B27" s="70">
        <f>+'1er Semestre'!B27+'2do Semestre'!B27</f>
        <v>0</v>
      </c>
      <c r="C27" s="70">
        <f>+'1er Semestre'!C27+'2do Semestre'!C27</f>
        <v>0</v>
      </c>
      <c r="D27" s="70">
        <f>+'1er Semestre'!D27+'2do Semestre'!D27</f>
        <v>0</v>
      </c>
      <c r="E27" s="70">
        <f>+'1er Semestre'!E27+'2do Semestre'!E27</f>
        <v>0</v>
      </c>
      <c r="F27" s="70">
        <f>+'1er Semestre'!F27+'2do Semestre'!F27</f>
        <v>0</v>
      </c>
      <c r="K27" s="72"/>
    </row>
    <row r="28" spans="1:11" s="71" customFormat="1" ht="13.5" customHeight="1">
      <c r="A28" s="69" t="str">
        <f>+Enero!A28</f>
        <v> </v>
      </c>
      <c r="B28" s="70">
        <f>+'1er Semestre'!B28+'2do Semestre'!B28</f>
        <v>0</v>
      </c>
      <c r="C28" s="70">
        <f>+'1er Semestre'!C28+'2do Semestre'!C28</f>
        <v>0</v>
      </c>
      <c r="D28" s="70">
        <f>+'1er Semestre'!D28+'2do Semestre'!D28</f>
        <v>0</v>
      </c>
      <c r="E28" s="70">
        <f>+'1er Semestre'!E28+'2do Semestre'!E28</f>
        <v>0</v>
      </c>
      <c r="F28" s="70">
        <f>+'1er Semestre'!F28+'2do Semestre'!F28</f>
        <v>0</v>
      </c>
      <c r="K28" s="72"/>
    </row>
    <row r="29" spans="1:11" s="71" customFormat="1" ht="13.5" customHeight="1">
      <c r="A29" s="69" t="str">
        <f>+Enero!A29</f>
        <v> </v>
      </c>
      <c r="B29" s="70">
        <f>+'1er Semestre'!B29+'2do Semestre'!B29</f>
        <v>0</v>
      </c>
      <c r="C29" s="70">
        <f>+'1er Semestre'!C29+'2do Semestre'!C29</f>
        <v>0</v>
      </c>
      <c r="D29" s="70">
        <f>+'1er Semestre'!D29+'2do Semestre'!D29</f>
        <v>0</v>
      </c>
      <c r="E29" s="70">
        <f>+'1er Semestre'!E29+'2do Semestre'!E29</f>
        <v>0</v>
      </c>
      <c r="F29" s="70">
        <f>+'1er Semestre'!F29+'2do Semestre'!F29</f>
        <v>0</v>
      </c>
      <c r="K29" s="72"/>
    </row>
    <row r="30" spans="1:11" s="71" customFormat="1" ht="13.5" customHeight="1">
      <c r="A30" s="69" t="str">
        <f>+Enero!A30</f>
        <v> </v>
      </c>
      <c r="B30" s="70">
        <f>+'1er Semestre'!B30+'2do Semestre'!B30</f>
        <v>0</v>
      </c>
      <c r="C30" s="70">
        <f>+'1er Semestre'!C30+'2do Semestre'!C30</f>
        <v>0</v>
      </c>
      <c r="D30" s="70">
        <f>+'1er Semestre'!D30+'2do Semestre'!D30</f>
        <v>0</v>
      </c>
      <c r="E30" s="70">
        <f>+'1er Semestre'!E30+'2do Semestre'!E30</f>
        <v>0</v>
      </c>
      <c r="F30" s="70">
        <f>+'1er Semestre'!F30+'2do Semestre'!F30</f>
        <v>0</v>
      </c>
      <c r="K30" s="72"/>
    </row>
    <row r="31" spans="1:11" s="71" customFormat="1" ht="13.5" customHeight="1">
      <c r="A31" s="69" t="str">
        <f>+Enero!A31</f>
        <v> </v>
      </c>
      <c r="B31" s="70">
        <f>+'1er Semestre'!B31+'2do Semestre'!B31</f>
        <v>0</v>
      </c>
      <c r="C31" s="70">
        <f>+'1er Semestre'!C31+'2do Semestre'!C31</f>
        <v>0</v>
      </c>
      <c r="D31" s="70">
        <f>+'1er Semestre'!D31+'2do Semestre'!D31</f>
        <v>0</v>
      </c>
      <c r="E31" s="70">
        <f>+'1er Semestre'!E31+'2do Semestre'!E31</f>
        <v>0</v>
      </c>
      <c r="F31" s="70">
        <f>+'1er Semestre'!F31+'2do Semestre'!F31</f>
        <v>0</v>
      </c>
      <c r="K31" s="72"/>
    </row>
    <row r="32" spans="1:11" s="71" customFormat="1" ht="13.5" customHeight="1">
      <c r="A32" s="69" t="str">
        <f>+Enero!A32</f>
        <v> </v>
      </c>
      <c r="B32" s="70">
        <f>+'1er Semestre'!B32+'2do Semestre'!B32</f>
        <v>0</v>
      </c>
      <c r="C32" s="70">
        <f>+'1er Semestre'!C32+'2do Semestre'!C32</f>
        <v>0</v>
      </c>
      <c r="D32" s="70">
        <f>+'1er Semestre'!D32+'2do Semestre'!D32</f>
        <v>0</v>
      </c>
      <c r="E32" s="70">
        <f>+'1er Semestre'!E32+'2do Semestre'!E32</f>
        <v>0</v>
      </c>
      <c r="F32" s="70">
        <f>+'1er Semestre'!F32+'2do Semestre'!F32</f>
        <v>0</v>
      </c>
      <c r="K32" s="72"/>
    </row>
    <row r="33" spans="1:11" s="71" customFormat="1" ht="13.5" customHeight="1">
      <c r="A33" s="69" t="str">
        <f>+Enero!A33</f>
        <v> </v>
      </c>
      <c r="B33" s="70">
        <f>+'1er Semestre'!B33+'2do Semestre'!B33</f>
        <v>0</v>
      </c>
      <c r="C33" s="70">
        <f>+'1er Semestre'!C33+'2do Semestre'!C33</f>
        <v>0</v>
      </c>
      <c r="D33" s="70">
        <f>+'1er Semestre'!D33+'2do Semestre'!D33</f>
        <v>0</v>
      </c>
      <c r="E33" s="70">
        <f>+'1er Semestre'!E33+'2do Semestre'!E33</f>
        <v>0</v>
      </c>
      <c r="F33" s="70">
        <f>+'1er Semestre'!F33+'2do Semestre'!F33</f>
        <v>0</v>
      </c>
      <c r="K33" s="72"/>
    </row>
    <row r="34" spans="1:11" s="71" customFormat="1" ht="13.5" customHeight="1">
      <c r="A34" s="69" t="str">
        <f>+Enero!A34</f>
        <v> </v>
      </c>
      <c r="B34" s="70">
        <f>+'1er Semestre'!B34+'2do Semestre'!B34</f>
        <v>0</v>
      </c>
      <c r="C34" s="70">
        <f>+'1er Semestre'!C34+'2do Semestre'!C34</f>
        <v>0</v>
      </c>
      <c r="D34" s="70">
        <f>+'1er Semestre'!D34+'2do Semestre'!D34</f>
        <v>0</v>
      </c>
      <c r="E34" s="70">
        <f>+'1er Semestre'!E34+'2do Semestre'!E34</f>
        <v>0</v>
      </c>
      <c r="F34" s="70">
        <f>+'1er Semestre'!F34+'2do Semestre'!F34</f>
        <v>0</v>
      </c>
      <c r="K34" s="72"/>
    </row>
    <row r="35" spans="1:11" s="71" customFormat="1" ht="13.5" customHeight="1">
      <c r="A35" s="69" t="str">
        <f>+Enero!A35</f>
        <v> </v>
      </c>
      <c r="B35" s="70">
        <f>+'1er Semestre'!B35+'2do Semestre'!B35</f>
        <v>0</v>
      </c>
      <c r="C35" s="70">
        <f>+'1er Semestre'!C35+'2do Semestre'!C35</f>
        <v>0</v>
      </c>
      <c r="D35" s="70">
        <f>+'1er Semestre'!D35+'2do Semestre'!D35</f>
        <v>0</v>
      </c>
      <c r="E35" s="70">
        <f>+'1er Semestre'!E35+'2do Semestre'!E35</f>
        <v>0</v>
      </c>
      <c r="F35" s="70">
        <f>+'1er Semestre'!F35+'2do Semestre'!F35</f>
        <v>0</v>
      </c>
      <c r="K35" s="72"/>
    </row>
    <row r="36" spans="1:11" s="71" customFormat="1" ht="13.5" customHeight="1">
      <c r="A36" s="69" t="str">
        <f>+Enero!A36</f>
        <v> </v>
      </c>
      <c r="B36" s="70">
        <f>+'1er Semestre'!B36+'2do Semestre'!B36</f>
        <v>0</v>
      </c>
      <c r="C36" s="70">
        <f>+'1er Semestre'!C36+'2do Semestre'!C36</f>
        <v>0</v>
      </c>
      <c r="D36" s="70">
        <f>+'1er Semestre'!D36+'2do Semestre'!D36</f>
        <v>0</v>
      </c>
      <c r="E36" s="70">
        <f>+'1er Semestre'!E36+'2do Semestre'!E36</f>
        <v>0</v>
      </c>
      <c r="F36" s="70">
        <f>+'1er Semestre'!F36+'2do Semestre'!F36</f>
        <v>0</v>
      </c>
      <c r="K36" s="72"/>
    </row>
    <row r="37" spans="1:11" s="71" customFormat="1" ht="13.5" customHeight="1">
      <c r="A37" s="69" t="str">
        <f>+Enero!A37</f>
        <v> </v>
      </c>
      <c r="B37" s="70">
        <f>+'1er Semestre'!B37+'2do Semestre'!B37</f>
        <v>0</v>
      </c>
      <c r="C37" s="70">
        <f>+'1er Semestre'!C37+'2do Semestre'!C37</f>
        <v>0</v>
      </c>
      <c r="D37" s="70">
        <f>+'1er Semestre'!D37+'2do Semestre'!D37</f>
        <v>0</v>
      </c>
      <c r="E37" s="70">
        <f>+'1er Semestre'!E37+'2do Semestre'!E37</f>
        <v>0</v>
      </c>
      <c r="F37" s="70">
        <f>+'1er Semestre'!F37+'2do Semestre'!F37</f>
        <v>0</v>
      </c>
      <c r="K37" s="72"/>
    </row>
    <row r="38" spans="1:11" s="71" customFormat="1" ht="13.5" customHeight="1">
      <c r="A38" s="69" t="str">
        <f>+Enero!A38</f>
        <v> </v>
      </c>
      <c r="B38" s="70">
        <f>+'1er Semestre'!B38+'2do Semestre'!B38</f>
        <v>0</v>
      </c>
      <c r="C38" s="70">
        <f>+'1er Semestre'!C38+'2do Semestre'!C38</f>
        <v>0</v>
      </c>
      <c r="D38" s="70">
        <f>+'1er Semestre'!D38+'2do Semestre'!D38</f>
        <v>0</v>
      </c>
      <c r="E38" s="70">
        <f>+'1er Semestre'!E38+'2do Semestre'!E38</f>
        <v>0</v>
      </c>
      <c r="F38" s="70">
        <f>+'1er Semestre'!F38+'2do Semestre'!F38</f>
        <v>0</v>
      </c>
      <c r="K38" s="72"/>
    </row>
    <row r="39" spans="1:11" s="71" customFormat="1" ht="13.5" customHeight="1">
      <c r="A39" s="69" t="str">
        <f>+Enero!A39</f>
        <v> </v>
      </c>
      <c r="B39" s="70">
        <f>+'1er Semestre'!B39+'2do Semestre'!B39</f>
        <v>0</v>
      </c>
      <c r="C39" s="70">
        <f>+'1er Semestre'!C39+'2do Semestre'!C39</f>
        <v>0</v>
      </c>
      <c r="D39" s="70">
        <f>+'1er Semestre'!D39+'2do Semestre'!D39</f>
        <v>0</v>
      </c>
      <c r="E39" s="70">
        <f>+'1er Semestre'!E39+'2do Semestre'!E39</f>
        <v>0</v>
      </c>
      <c r="F39" s="70">
        <f>+'1er Semestre'!F39+'2do Semestre'!F39</f>
        <v>0</v>
      </c>
      <c r="K39" s="72"/>
    </row>
    <row r="40" spans="1:11" s="71" customFormat="1" ht="13.5" customHeight="1">
      <c r="A40" s="69" t="str">
        <f>+Enero!A40</f>
        <v>OTROS</v>
      </c>
      <c r="B40" s="70">
        <f>+'1er Semestre'!B40+'2do Semestre'!B40</f>
        <v>63</v>
      </c>
      <c r="C40" s="70">
        <f>+'1er Semestre'!C40+'2do Semestre'!C40</f>
        <v>540</v>
      </c>
      <c r="D40" s="70">
        <f>+'1er Semestre'!D40+'2do Semestre'!D40</f>
        <v>0</v>
      </c>
      <c r="E40" s="70">
        <f>+'1er Semestre'!E40+'2do Semestre'!E40</f>
        <v>0</v>
      </c>
      <c r="F40" s="70">
        <f>+'1er Semestre'!F40+'2do Semestre'!F40</f>
        <v>0</v>
      </c>
      <c r="K40" s="72"/>
    </row>
    <row r="41" spans="1:11" s="71" customFormat="1" ht="13.5" customHeight="1">
      <c r="A41" s="72" t="s">
        <v>61</v>
      </c>
      <c r="B41" s="73">
        <f>SUM(B3:B40)</f>
        <v>365093</v>
      </c>
      <c r="C41" s="73">
        <f>SUM(C3:C40)</f>
        <v>920433</v>
      </c>
      <c r="D41" s="73">
        <f>SUM(D3:D40)</f>
        <v>178979</v>
      </c>
      <c r="E41" s="73">
        <f>SUM(E3:E40)</f>
        <v>0</v>
      </c>
      <c r="F41" s="73">
        <f>SUM(F3:F40)</f>
        <v>0</v>
      </c>
      <c r="K41" s="72"/>
    </row>
    <row r="42" spans="1:11" s="71" customFormat="1" ht="6.75" customHeight="1">
      <c r="A42" s="74"/>
      <c r="B42" s="75"/>
      <c r="C42" s="75"/>
      <c r="D42" s="75"/>
      <c r="E42" s="75"/>
      <c r="F42" s="75"/>
      <c r="K42" s="72"/>
    </row>
    <row r="43" spans="1:11" s="71" customFormat="1" ht="13.5" customHeight="1">
      <c r="A43" s="69" t="str">
        <f>+Enero!A43</f>
        <v>CALAMAR</v>
      </c>
      <c r="B43" s="70">
        <f>+'1er Semestre'!B43+'2do Semestre'!B43</f>
        <v>11114</v>
      </c>
      <c r="C43" s="70">
        <f>+'1er Semestre'!C43+'2do Semestre'!C43</f>
        <v>0</v>
      </c>
      <c r="D43" s="70">
        <f>+'1er Semestre'!D43+'2do Semestre'!D43</f>
        <v>10987</v>
      </c>
      <c r="E43" s="70">
        <f>+'1er Semestre'!E43+'2do Semestre'!E43</f>
        <v>0</v>
      </c>
      <c r="F43" s="70">
        <f>+'1er Semestre'!F43+'2do Semestre'!F43</f>
        <v>0</v>
      </c>
      <c r="K43" s="72"/>
    </row>
    <row r="44" spans="1:11" s="71" customFormat="1" ht="13.5" customHeight="1">
      <c r="A44" s="69" t="str">
        <f>+Enero!A44</f>
        <v>CENTOLLAS</v>
      </c>
      <c r="B44" s="70">
        <f>+'1er Semestre'!B44+'2do Semestre'!B44</f>
        <v>118</v>
      </c>
      <c r="C44" s="70">
        <f>+'1er Semestre'!C44+'2do Semestre'!C44</f>
        <v>0</v>
      </c>
      <c r="D44" s="70">
        <f>+'1er Semestre'!D44+'2do Semestre'!D44</f>
        <v>603</v>
      </c>
      <c r="E44" s="70">
        <f>+'1er Semestre'!E44+'2do Semestre'!E44</f>
        <v>0</v>
      </c>
      <c r="F44" s="70">
        <f>+'1er Semestre'!F44+'2do Semestre'!F44</f>
        <v>0</v>
      </c>
      <c r="K44" s="72"/>
    </row>
    <row r="45" spans="1:11" s="71" customFormat="1" ht="13.5" customHeight="1">
      <c r="A45" s="69" t="str">
        <f>+Enero!A45</f>
        <v>COMBUSTIBLES</v>
      </c>
      <c r="B45" s="70">
        <f>+'1er Semestre'!B45+'2do Semestre'!B45</f>
        <v>0</v>
      </c>
      <c r="C45" s="70">
        <f>+'1er Semestre'!C45+'2do Semestre'!C45</f>
        <v>0</v>
      </c>
      <c r="D45" s="70">
        <f>+'1er Semestre'!D45+'2do Semestre'!D45</f>
        <v>0</v>
      </c>
      <c r="E45" s="70">
        <f>+'1er Semestre'!E45+'2do Semestre'!E45</f>
        <v>0</v>
      </c>
      <c r="F45" s="70">
        <f>+'1er Semestre'!F45+'2do Semestre'!F45</f>
        <v>25599</v>
      </c>
      <c r="K45" s="72"/>
    </row>
    <row r="46" spans="1:11" s="71" customFormat="1" ht="13.5" customHeight="1">
      <c r="A46" s="69" t="str">
        <f>+Enero!A46</f>
        <v>INSUMOS</v>
      </c>
      <c r="B46" s="70">
        <f>+'1er Semestre'!B46+'2do Semestre'!B46</f>
        <v>0</v>
      </c>
      <c r="C46" s="70">
        <f>+'1er Semestre'!C46+'2do Semestre'!C46</f>
        <v>1059</v>
      </c>
      <c r="D46" s="70">
        <f>+'1er Semestre'!D46+'2do Semestre'!D46</f>
        <v>0</v>
      </c>
      <c r="E46" s="70">
        <f>+'1er Semestre'!E46+'2do Semestre'!E46</f>
        <v>0</v>
      </c>
      <c r="F46" s="70">
        <f>+'1er Semestre'!F46+'2do Semestre'!F46</f>
        <v>0</v>
      </c>
      <c r="K46" s="72"/>
    </row>
    <row r="47" spans="1:11" s="71" customFormat="1" ht="13.5" customHeight="1">
      <c r="A47" s="69" t="str">
        <f>+Enero!A47</f>
        <v>LANGOSTINOS</v>
      </c>
      <c r="B47" s="70">
        <f>+'1er Semestre'!B47+'2do Semestre'!B47</f>
        <v>119354</v>
      </c>
      <c r="C47" s="70">
        <f>+'1er Semestre'!C47+'2do Semestre'!C47</f>
        <v>239</v>
      </c>
      <c r="D47" s="70">
        <f>+'1er Semestre'!D47+'2do Semestre'!D47</f>
        <v>78923</v>
      </c>
      <c r="E47" s="70">
        <f>+'1er Semestre'!E47+'2do Semestre'!E47</f>
        <v>0</v>
      </c>
      <c r="F47" s="70">
        <f>+'1er Semestre'!F47+'2do Semestre'!F47</f>
        <v>0</v>
      </c>
      <c r="K47" s="72"/>
    </row>
    <row r="48" spans="1:11" s="71" customFormat="1" ht="13.5" customHeight="1">
      <c r="A48" s="69" t="str">
        <f>+Enero!A48</f>
        <v>MATERIAL EMPAQUE</v>
      </c>
      <c r="B48" s="70">
        <f>+'1er Semestre'!B48+'2do Semestre'!B48</f>
        <v>0</v>
      </c>
      <c r="C48" s="70">
        <f>+'1er Semestre'!C48+'2do Semestre'!C48</f>
        <v>33</v>
      </c>
      <c r="D48" s="70">
        <f>+'1er Semestre'!D48+'2do Semestre'!D48</f>
        <v>0</v>
      </c>
      <c r="E48" s="70">
        <f>+'1er Semestre'!E48+'2do Semestre'!E48</f>
        <v>0</v>
      </c>
      <c r="F48" s="70">
        <f>+'1er Semestre'!F48+'2do Semestre'!F48</f>
        <v>0</v>
      </c>
      <c r="K48" s="72"/>
    </row>
    <row r="49" spans="1:11" s="71" customFormat="1" ht="13.5" customHeight="1">
      <c r="A49" s="69" t="str">
        <f>+Enero!A49</f>
        <v>MERLUZA</v>
      </c>
      <c r="B49" s="70">
        <f>+'1er Semestre'!B49+'2do Semestre'!B49</f>
        <v>5721</v>
      </c>
      <c r="C49" s="70">
        <f>+'1er Semestre'!C49+'2do Semestre'!C49</f>
        <v>0</v>
      </c>
      <c r="D49" s="70">
        <f>+'1er Semestre'!D49+'2do Semestre'!D49</f>
        <v>0</v>
      </c>
      <c r="E49" s="70">
        <f>+'1er Semestre'!E49+'2do Semestre'!E49</f>
        <v>0</v>
      </c>
      <c r="F49" s="70">
        <f>+'1er Semestre'!F49+'2do Semestre'!F49</f>
        <v>0</v>
      </c>
      <c r="K49" s="72"/>
    </row>
    <row r="50" spans="1:11" s="71" customFormat="1" ht="13.5" customHeight="1">
      <c r="A50" s="69" t="str">
        <f>+Enero!A50</f>
        <v>PESCADOS MARISCOS MOLUS.</v>
      </c>
      <c r="B50" s="70">
        <f>+'1er Semestre'!B50+'2do Semestre'!B50</f>
        <v>20368</v>
      </c>
      <c r="C50" s="70">
        <f>+'1er Semestre'!C50+'2do Semestre'!C50</f>
        <v>154</v>
      </c>
      <c r="D50" s="70">
        <f>+'1er Semestre'!D50+'2do Semestre'!D50</f>
        <v>20668</v>
      </c>
      <c r="E50" s="70">
        <f>+'1er Semestre'!E50+'2do Semestre'!E50</f>
        <v>0</v>
      </c>
      <c r="F50" s="70">
        <f>+'1er Semestre'!F50+'2do Semestre'!F50</f>
        <v>0</v>
      </c>
      <c r="K50" s="72"/>
    </row>
    <row r="51" spans="1:11" s="71" customFormat="1" ht="13.5" customHeight="1">
      <c r="A51" s="69" t="str">
        <f>+Enero!A51</f>
        <v> </v>
      </c>
      <c r="B51" s="70">
        <f>+'1er Semestre'!B51+'2do Semestre'!B51</f>
        <v>0</v>
      </c>
      <c r="C51" s="70">
        <f>+'1er Semestre'!C51+'2do Semestre'!C51</f>
        <v>0</v>
      </c>
      <c r="D51" s="70">
        <f>+'1er Semestre'!D51+'2do Semestre'!D51</f>
        <v>0</v>
      </c>
      <c r="E51" s="70">
        <f>+'1er Semestre'!E51+'2do Semestre'!E51</f>
        <v>0</v>
      </c>
      <c r="F51" s="70">
        <f>+'1er Semestre'!F51+'2do Semestre'!F51</f>
        <v>0</v>
      </c>
      <c r="K51" s="72"/>
    </row>
    <row r="52" spans="1:11" s="71" customFormat="1" ht="13.5" customHeight="1">
      <c r="A52" s="69" t="str">
        <f>+Enero!A52</f>
        <v> </v>
      </c>
      <c r="B52" s="70">
        <f>+'1er Semestre'!B52+'2do Semestre'!B52</f>
        <v>0</v>
      </c>
      <c r="C52" s="70">
        <f>+'1er Semestre'!C52+'2do Semestre'!C52</f>
        <v>0</v>
      </c>
      <c r="D52" s="70">
        <f>+'1er Semestre'!D52+'2do Semestre'!D52</f>
        <v>0</v>
      </c>
      <c r="E52" s="70">
        <f>+'1er Semestre'!E52+'2do Semestre'!E52</f>
        <v>0</v>
      </c>
      <c r="F52" s="70">
        <f>+'1er Semestre'!F52+'2do Semestre'!F52</f>
        <v>0</v>
      </c>
      <c r="K52" s="72"/>
    </row>
    <row r="53" spans="1:11" s="71" customFormat="1" ht="13.5" customHeight="1">
      <c r="A53" s="69" t="str">
        <f>+Enero!A53</f>
        <v> </v>
      </c>
      <c r="B53" s="70">
        <f>+'1er Semestre'!B53+'2do Semestre'!B53</f>
        <v>0</v>
      </c>
      <c r="C53" s="70">
        <f>+'1er Semestre'!C53+'2do Semestre'!C53</f>
        <v>0</v>
      </c>
      <c r="D53" s="70">
        <f>+'1er Semestre'!D53+'2do Semestre'!D53</f>
        <v>0</v>
      </c>
      <c r="E53" s="70">
        <f>+'1er Semestre'!E53+'2do Semestre'!E53</f>
        <v>0</v>
      </c>
      <c r="F53" s="70">
        <f>+'1er Semestre'!F53+'2do Semestre'!F53</f>
        <v>0</v>
      </c>
      <c r="K53" s="72"/>
    </row>
    <row r="54" spans="1:11" s="71" customFormat="1" ht="13.5" customHeight="1">
      <c r="A54" s="69" t="str">
        <f>+Enero!A54</f>
        <v> </v>
      </c>
      <c r="B54" s="70">
        <f>+'1er Semestre'!B54+'2do Semestre'!B54</f>
        <v>0</v>
      </c>
      <c r="C54" s="70">
        <f>+'1er Semestre'!C54+'2do Semestre'!C54</f>
        <v>0</v>
      </c>
      <c r="D54" s="70">
        <f>+'1er Semestre'!D54+'2do Semestre'!D54</f>
        <v>0</v>
      </c>
      <c r="E54" s="70">
        <f>+'1er Semestre'!E54+'2do Semestre'!E54</f>
        <v>0</v>
      </c>
      <c r="F54" s="70">
        <f>+'1er Semestre'!F54+'2do Semestre'!F54</f>
        <v>0</v>
      </c>
      <c r="K54" s="72"/>
    </row>
    <row r="55" spans="1:11" s="71" customFormat="1" ht="13.5" customHeight="1">
      <c r="A55" s="69" t="str">
        <f>+Enero!A55</f>
        <v> </v>
      </c>
      <c r="B55" s="70">
        <f>+'1er Semestre'!B55+'2do Semestre'!B55</f>
        <v>0</v>
      </c>
      <c r="C55" s="70">
        <f>+'1er Semestre'!C55+'2do Semestre'!C55</f>
        <v>0</v>
      </c>
      <c r="D55" s="70">
        <f>+'1er Semestre'!D55+'2do Semestre'!D55</f>
        <v>0</v>
      </c>
      <c r="E55" s="70">
        <f>+'1er Semestre'!E55+'2do Semestre'!E55</f>
        <v>0</v>
      </c>
      <c r="F55" s="70">
        <f>+'1er Semestre'!F55+'2do Semestre'!F55</f>
        <v>0</v>
      </c>
      <c r="K55" s="72"/>
    </row>
    <row r="56" spans="1:11" s="71" customFormat="1" ht="13.5" customHeight="1">
      <c r="A56" s="69" t="str">
        <f>+Enero!A56</f>
        <v> </v>
      </c>
      <c r="B56" s="70">
        <f>+'1er Semestre'!B56+'2do Semestre'!B56</f>
        <v>0</v>
      </c>
      <c r="C56" s="70">
        <f>+'1er Semestre'!C56+'2do Semestre'!C56</f>
        <v>0</v>
      </c>
      <c r="D56" s="70">
        <f>+'1er Semestre'!D56+'2do Semestre'!D56</f>
        <v>0</v>
      </c>
      <c r="E56" s="70">
        <f>+'1er Semestre'!E56+'2do Semestre'!E56</f>
        <v>0</v>
      </c>
      <c r="F56" s="70">
        <f>+'1er Semestre'!F56+'2do Semestre'!F56</f>
        <v>0</v>
      </c>
      <c r="K56" s="72"/>
    </row>
    <row r="57" spans="1:11" s="71" customFormat="1" ht="13.5" customHeight="1">
      <c r="A57" s="69" t="str">
        <f>+Enero!A57</f>
        <v> </v>
      </c>
      <c r="B57" s="70">
        <f>+'1er Semestre'!B57+'2do Semestre'!B57</f>
        <v>0</v>
      </c>
      <c r="C57" s="70">
        <f>+'1er Semestre'!C57+'2do Semestre'!C57</f>
        <v>0</v>
      </c>
      <c r="D57" s="70">
        <f>+'1er Semestre'!D57+'2do Semestre'!D57</f>
        <v>0</v>
      </c>
      <c r="E57" s="70">
        <f>+'1er Semestre'!E57+'2do Semestre'!E57</f>
        <v>0</v>
      </c>
      <c r="F57" s="70">
        <f>+'1er Semestre'!F57+'2do Semestre'!F57</f>
        <v>0</v>
      </c>
      <c r="K57" s="72"/>
    </row>
    <row r="58" spans="1:11" s="71" customFormat="1" ht="13.5" customHeight="1">
      <c r="A58" s="69" t="str">
        <f>+Enero!A58</f>
        <v> </v>
      </c>
      <c r="B58" s="70">
        <f>+'1er Semestre'!B58+'2do Semestre'!B58</f>
        <v>0</v>
      </c>
      <c r="C58" s="70">
        <f>+'1er Semestre'!C58+'2do Semestre'!C58</f>
        <v>0</v>
      </c>
      <c r="D58" s="70">
        <f>+'1er Semestre'!D58+'2do Semestre'!D58</f>
        <v>0</v>
      </c>
      <c r="E58" s="70">
        <f>+'1er Semestre'!E58+'2do Semestre'!E58</f>
        <v>0</v>
      </c>
      <c r="F58" s="70">
        <f>+'1er Semestre'!F58+'2do Semestre'!F58</f>
        <v>0</v>
      </c>
      <c r="K58" s="72"/>
    </row>
    <row r="59" spans="1:11" s="71" customFormat="1" ht="13.5" customHeight="1">
      <c r="A59" s="69" t="str">
        <f>+Enero!A59</f>
        <v> </v>
      </c>
      <c r="B59" s="70">
        <f>+'1er Semestre'!B59+'2do Semestre'!B59</f>
        <v>0</v>
      </c>
      <c r="C59" s="70">
        <f>+'1er Semestre'!C59+'2do Semestre'!C59</f>
        <v>0</v>
      </c>
      <c r="D59" s="70">
        <f>+'1er Semestre'!D59+'2do Semestre'!D59</f>
        <v>0</v>
      </c>
      <c r="E59" s="70">
        <f>+'1er Semestre'!E59+'2do Semestre'!E59</f>
        <v>0</v>
      </c>
      <c r="F59" s="70">
        <f>+'1er Semestre'!F59+'2do Semestre'!F59</f>
        <v>0</v>
      </c>
      <c r="K59" s="72"/>
    </row>
    <row r="60" spans="1:11" s="71" customFormat="1" ht="13.5" customHeight="1">
      <c r="A60" s="69" t="str">
        <f>+Enero!A60</f>
        <v> </v>
      </c>
      <c r="B60" s="70">
        <f>+'1er Semestre'!B60+'2do Semestre'!B60</f>
        <v>0</v>
      </c>
      <c r="C60" s="70">
        <f>+'1er Semestre'!C60+'2do Semestre'!C60</f>
        <v>0</v>
      </c>
      <c r="D60" s="70">
        <f>+'1er Semestre'!D60+'2do Semestre'!D60</f>
        <v>0</v>
      </c>
      <c r="E60" s="70">
        <f>+'1er Semestre'!E60+'2do Semestre'!E60</f>
        <v>0</v>
      </c>
      <c r="F60" s="70">
        <f>+'1er Semestre'!F60+'2do Semestre'!F60</f>
        <v>0</v>
      </c>
      <c r="K60" s="72"/>
    </row>
    <row r="61" spans="1:11" s="71" customFormat="1" ht="13.5" customHeight="1">
      <c r="A61" s="69" t="str">
        <f>+Enero!A61</f>
        <v>OTROS</v>
      </c>
      <c r="B61" s="70">
        <f>+'1er Semestre'!B61+'2do Semestre'!B61</f>
        <v>0</v>
      </c>
      <c r="C61" s="70">
        <f>+'1er Semestre'!C61+'2do Semestre'!C61</f>
        <v>74</v>
      </c>
      <c r="D61" s="70">
        <f>+'1er Semestre'!D61+'2do Semestre'!D61</f>
        <v>0</v>
      </c>
      <c r="E61" s="70">
        <f>+'1er Semestre'!E61+'2do Semestre'!E61</f>
        <v>0</v>
      </c>
      <c r="F61" s="70">
        <f>+'1er Semestre'!F61+'2do Semestre'!F61</f>
        <v>0</v>
      </c>
      <c r="K61" s="72"/>
    </row>
    <row r="62" spans="1:11" s="71" customFormat="1" ht="13.5" customHeight="1">
      <c r="A62" s="76" t="s">
        <v>62</v>
      </c>
      <c r="B62" s="73">
        <f>SUM(B43:B61)</f>
        <v>156675</v>
      </c>
      <c r="C62" s="73">
        <f>SUM(C43:C61)</f>
        <v>1559</v>
      </c>
      <c r="D62" s="73">
        <f>SUM(D43:D61)</f>
        <v>111181</v>
      </c>
      <c r="E62" s="73">
        <f>SUM(E43:E61)</f>
        <v>0</v>
      </c>
      <c r="F62" s="73">
        <f>SUM(F43:F61)</f>
        <v>25599</v>
      </c>
      <c r="K62" s="72"/>
    </row>
    <row r="63" spans="1:11" s="71" customFormat="1" ht="6.75" customHeight="1">
      <c r="A63" s="74"/>
      <c r="B63" s="75"/>
      <c r="C63" s="75"/>
      <c r="D63" s="75"/>
      <c r="E63" s="75"/>
      <c r="F63" s="75"/>
      <c r="K63" s="72"/>
    </row>
    <row r="64" spans="1:11" s="71" customFormat="1" ht="13.5" customHeight="1">
      <c r="A64" s="77" t="str">
        <f>+Enero!A64</f>
        <v>CUERO, PELO Y GRASA ANIMAL</v>
      </c>
      <c r="B64" s="70">
        <f>+'1er Semestre'!B64+'2do Semestre'!B64</f>
        <v>1155</v>
      </c>
      <c r="C64" s="70">
        <f>+'1er Semestre'!C64+'2do Semestre'!C64</f>
        <v>0</v>
      </c>
      <c r="D64" s="70">
        <f>+'1er Semestre'!D64+'2do Semestre'!D64</f>
        <v>0</v>
      </c>
      <c r="E64" s="70">
        <f>+'1er Semestre'!E64+'2do Semestre'!E64</f>
        <v>0</v>
      </c>
      <c r="F64" s="70">
        <f>+'1er Semestre'!F64+'2do Semestre'!F64</f>
        <v>0</v>
      </c>
      <c r="K64" s="72"/>
    </row>
    <row r="65" spans="1:11" s="71" customFormat="1" ht="13.5" customHeight="1">
      <c r="A65" s="77" t="str">
        <f>+Enero!A65</f>
        <v>LANA </v>
      </c>
      <c r="B65" s="70">
        <f>+'1er Semestre'!B65+'2do Semestre'!B65</f>
        <v>4781</v>
      </c>
      <c r="C65" s="70">
        <f>+'1er Semestre'!C65+'2do Semestre'!C65</f>
        <v>0</v>
      </c>
      <c r="D65" s="70">
        <f>+'1er Semestre'!D65+'2do Semestre'!D65</f>
        <v>0</v>
      </c>
      <c r="E65" s="70">
        <f>+'1er Semestre'!E65+'2do Semestre'!E65</f>
        <v>0</v>
      </c>
      <c r="F65" s="70">
        <f>+'1er Semestre'!F65+'2do Semestre'!F65</f>
        <v>0</v>
      </c>
      <c r="K65" s="72"/>
    </row>
    <row r="66" spans="1:11" s="71" customFormat="1" ht="13.5" customHeight="1">
      <c r="A66" s="77" t="str">
        <f>+Enero!A66</f>
        <v>LANA LAVADA</v>
      </c>
      <c r="B66" s="70">
        <f>+'1er Semestre'!B66+'2do Semestre'!B66</f>
        <v>283</v>
      </c>
      <c r="C66" s="70">
        <f>+'1er Semestre'!C66+'2do Semestre'!C66</f>
        <v>0</v>
      </c>
      <c r="D66" s="70">
        <f>+'1er Semestre'!D66+'2do Semestre'!D66</f>
        <v>0</v>
      </c>
      <c r="E66" s="70">
        <f>+'1er Semestre'!E66+'2do Semestre'!E66</f>
        <v>0</v>
      </c>
      <c r="F66" s="70">
        <f>+'1er Semestre'!F66+'2do Semestre'!F66</f>
        <v>0</v>
      </c>
      <c r="K66" s="72"/>
    </row>
    <row r="67" spans="1:11" s="71" customFormat="1" ht="13.5" customHeight="1">
      <c r="A67" s="77" t="str">
        <f>+Enero!A67</f>
        <v>LANA SUCIA</v>
      </c>
      <c r="B67" s="70">
        <f>+'1er Semestre'!B67+'2do Semestre'!B67</f>
        <v>1751</v>
      </c>
      <c r="C67" s="70">
        <f>+'1er Semestre'!C67+'2do Semestre'!C67</f>
        <v>0</v>
      </c>
      <c r="D67" s="70">
        <f>+'1er Semestre'!D67+'2do Semestre'!D67</f>
        <v>0</v>
      </c>
      <c r="E67" s="70">
        <f>+'1er Semestre'!E67+'2do Semestre'!E67</f>
        <v>0</v>
      </c>
      <c r="F67" s="70">
        <f>+'1er Semestre'!F67+'2do Semestre'!F67</f>
        <v>0</v>
      </c>
      <c r="K67" s="72"/>
    </row>
    <row r="68" spans="1:11" s="71" customFormat="1" ht="13.5" customHeight="1">
      <c r="A68" s="77" t="str">
        <f>+Enero!A68</f>
        <v>LANA TOPS</v>
      </c>
      <c r="B68" s="70">
        <f>+'1er Semestre'!B68+'2do Semestre'!B68</f>
        <v>2707</v>
      </c>
      <c r="C68" s="70">
        <f>+'1er Semestre'!C68+'2do Semestre'!C68</f>
        <v>0</v>
      </c>
      <c r="D68" s="70">
        <f>+'1er Semestre'!D68+'2do Semestre'!D68</f>
        <v>0</v>
      </c>
      <c r="E68" s="70">
        <f>+'1er Semestre'!E68+'2do Semestre'!E68</f>
        <v>0</v>
      </c>
      <c r="F68" s="70">
        <f>+'1er Semestre'!F68+'2do Semestre'!F68</f>
        <v>0</v>
      </c>
      <c r="K68" s="72"/>
    </row>
    <row r="69" spans="1:11" s="71" customFormat="1" ht="13.5" customHeight="1">
      <c r="A69" s="77" t="str">
        <f>+Enero!A69</f>
        <v>LANA BLOUOSSE</v>
      </c>
      <c r="B69" s="70">
        <f>+'1er Semestre'!B69+'2do Semestre'!B69</f>
        <v>565</v>
      </c>
      <c r="C69" s="70">
        <f>+'1er Semestre'!C69+'2do Semestre'!C69</f>
        <v>0</v>
      </c>
      <c r="D69" s="70">
        <f>+'1er Semestre'!D69+'2do Semestre'!D69</f>
        <v>0</v>
      </c>
      <c r="E69" s="70">
        <f>+'1er Semestre'!E69+'2do Semestre'!E69</f>
        <v>0</v>
      </c>
      <c r="F69" s="70">
        <f>+'1er Semestre'!F69+'2do Semestre'!F69</f>
        <v>0</v>
      </c>
      <c r="K69" s="72"/>
    </row>
    <row r="70" spans="1:11" s="71" customFormat="1" ht="13.5" customHeight="1">
      <c r="A70" s="77" t="str">
        <f>+Enero!A70</f>
        <v>LANA PEINADA</v>
      </c>
      <c r="B70" s="70">
        <f>+'1er Semestre'!B70+'2do Semestre'!B70</f>
        <v>4252</v>
      </c>
      <c r="C70" s="70">
        <f>+'1er Semestre'!C70+'2do Semestre'!C70</f>
        <v>0</v>
      </c>
      <c r="D70" s="70">
        <f>+'1er Semestre'!D70+'2do Semestre'!D70</f>
        <v>0</v>
      </c>
      <c r="E70" s="70">
        <f>+'1er Semestre'!E70+'2do Semestre'!E70</f>
        <v>0</v>
      </c>
      <c r="F70" s="70">
        <f>+'1er Semestre'!F70+'2do Semestre'!F70</f>
        <v>0</v>
      </c>
      <c r="K70" s="72"/>
    </row>
    <row r="71" spans="1:11" s="71" customFormat="1" ht="13.5" customHeight="1">
      <c r="A71" s="77" t="str">
        <f>+Enero!A71</f>
        <v> </v>
      </c>
      <c r="B71" s="70">
        <f>+'1er Semestre'!B71+'2do Semestre'!B71</f>
        <v>0</v>
      </c>
      <c r="C71" s="70">
        <f>+'1er Semestre'!C71+'2do Semestre'!C71</f>
        <v>0</v>
      </c>
      <c r="D71" s="70">
        <f>+'1er Semestre'!D71+'2do Semestre'!D71</f>
        <v>0</v>
      </c>
      <c r="E71" s="70">
        <f>+'1er Semestre'!E71+'2do Semestre'!E71</f>
        <v>0</v>
      </c>
      <c r="F71" s="70">
        <f>+'1er Semestre'!F71+'2do Semestre'!F71</f>
        <v>0</v>
      </c>
      <c r="K71" s="72"/>
    </row>
    <row r="72" spans="1:11" s="71" customFormat="1" ht="13.5" customHeight="1">
      <c r="A72" s="77" t="str">
        <f>+Enero!A72</f>
        <v> </v>
      </c>
      <c r="B72" s="70">
        <f>+'1er Semestre'!B72+'2do Semestre'!B72</f>
        <v>0</v>
      </c>
      <c r="C72" s="70">
        <f>+'1er Semestre'!C72+'2do Semestre'!C72</f>
        <v>0</v>
      </c>
      <c r="D72" s="70">
        <f>+'1er Semestre'!D72+'2do Semestre'!D72</f>
        <v>0</v>
      </c>
      <c r="E72" s="70">
        <f>+'1er Semestre'!E72+'2do Semestre'!E72</f>
        <v>0</v>
      </c>
      <c r="F72" s="70">
        <f>+'1er Semestre'!F72+'2do Semestre'!F72</f>
        <v>0</v>
      </c>
      <c r="K72" s="72"/>
    </row>
    <row r="73" spans="1:11" s="71" customFormat="1" ht="13.5" customHeight="1">
      <c r="A73" s="77" t="str">
        <f>+Enero!A73</f>
        <v> </v>
      </c>
      <c r="B73" s="70">
        <f>+'1er Semestre'!B73+'2do Semestre'!B73</f>
        <v>0</v>
      </c>
      <c r="C73" s="70">
        <f>+'1er Semestre'!C73+'2do Semestre'!C73</f>
        <v>0</v>
      </c>
      <c r="D73" s="70">
        <f>+'1er Semestre'!D73+'2do Semestre'!D73</f>
        <v>0</v>
      </c>
      <c r="E73" s="70">
        <f>+'1er Semestre'!E73+'2do Semestre'!E73</f>
        <v>0</v>
      </c>
      <c r="F73" s="70">
        <f>+'1er Semestre'!F73+'2do Semestre'!F73</f>
        <v>0</v>
      </c>
      <c r="K73" s="72"/>
    </row>
    <row r="74" spans="1:11" s="71" customFormat="1" ht="13.5" customHeight="1">
      <c r="A74" s="77" t="str">
        <f>+Enero!A74</f>
        <v> </v>
      </c>
      <c r="B74" s="70">
        <f>+'1er Semestre'!B74+'2do Semestre'!B74</f>
        <v>0</v>
      </c>
      <c r="C74" s="70">
        <f>+'1er Semestre'!C74+'2do Semestre'!C74</f>
        <v>0</v>
      </c>
      <c r="D74" s="70">
        <f>+'1er Semestre'!D74+'2do Semestre'!D74</f>
        <v>0</v>
      </c>
      <c r="E74" s="70">
        <f>+'1er Semestre'!E74+'2do Semestre'!E74</f>
        <v>0</v>
      </c>
      <c r="F74" s="70">
        <f>+'1er Semestre'!F74+'2do Semestre'!F74</f>
        <v>0</v>
      </c>
      <c r="K74" s="72"/>
    </row>
    <row r="75" spans="1:11" s="71" customFormat="1" ht="13.5" customHeight="1">
      <c r="A75" s="77" t="str">
        <f>+Enero!A75</f>
        <v> </v>
      </c>
      <c r="B75" s="70">
        <f>+'1er Semestre'!B75+'2do Semestre'!B75</f>
        <v>0</v>
      </c>
      <c r="C75" s="70">
        <f>+'1er Semestre'!C75+'2do Semestre'!C75</f>
        <v>0</v>
      </c>
      <c r="D75" s="70">
        <f>+'1er Semestre'!D75+'2do Semestre'!D75</f>
        <v>0</v>
      </c>
      <c r="E75" s="70">
        <f>+'1er Semestre'!E75+'2do Semestre'!E75</f>
        <v>0</v>
      </c>
      <c r="F75" s="70">
        <f>+'1er Semestre'!F75+'2do Semestre'!F75</f>
        <v>0</v>
      </c>
      <c r="K75" s="72"/>
    </row>
    <row r="76" spans="1:11" s="71" customFormat="1" ht="13.5" customHeight="1">
      <c r="A76" s="77" t="str">
        <f>+Enero!A76</f>
        <v> </v>
      </c>
      <c r="B76" s="70">
        <f>+'1er Semestre'!B76+'2do Semestre'!B76</f>
        <v>0</v>
      </c>
      <c r="C76" s="70">
        <f>+'1er Semestre'!C76+'2do Semestre'!C76</f>
        <v>0</v>
      </c>
      <c r="D76" s="70">
        <f>+'1er Semestre'!D76+'2do Semestre'!D76</f>
        <v>0</v>
      </c>
      <c r="E76" s="70">
        <f>+'1er Semestre'!E76+'2do Semestre'!E76</f>
        <v>0</v>
      </c>
      <c r="F76" s="70">
        <f>+'1er Semestre'!F76+'2do Semestre'!F76</f>
        <v>0</v>
      </c>
      <c r="K76" s="72"/>
    </row>
    <row r="77" spans="1:11" s="71" customFormat="1" ht="13.5" customHeight="1">
      <c r="A77" s="77" t="str">
        <f>+Enero!A77</f>
        <v>OTROS</v>
      </c>
      <c r="B77" s="70">
        <f>+'1er Semestre'!B77+'2do Semestre'!B77</f>
        <v>0</v>
      </c>
      <c r="C77" s="70">
        <f>+'1er Semestre'!C77+'2do Semestre'!C77</f>
        <v>9</v>
      </c>
      <c r="D77" s="70">
        <f>+'1er Semestre'!D77+'2do Semestre'!D77</f>
        <v>0</v>
      </c>
      <c r="E77" s="70">
        <f>+'1er Semestre'!E77+'2do Semestre'!E77</f>
        <v>0</v>
      </c>
      <c r="F77" s="70">
        <f>+'1er Semestre'!F77+'2do Semestre'!F77</f>
        <v>0</v>
      </c>
      <c r="K77" s="72"/>
    </row>
    <row r="78" spans="1:6" s="71" customFormat="1" ht="13.5" customHeight="1">
      <c r="A78" s="72" t="s">
        <v>63</v>
      </c>
      <c r="B78" s="78">
        <f>SUM(B64:B77)</f>
        <v>15494</v>
      </c>
      <c r="C78" s="78">
        <f>SUM(C64:C77)</f>
        <v>9</v>
      </c>
      <c r="D78" s="78">
        <f>SUM(D64:D77)</f>
        <v>0</v>
      </c>
      <c r="E78" s="78">
        <f>SUM(E64:E77)</f>
        <v>0</v>
      </c>
      <c r="F78" s="78">
        <f>SUM(F64:F77)</f>
        <v>0</v>
      </c>
    </row>
    <row r="79" spans="1:11" s="71" customFormat="1" ht="6.75" customHeight="1">
      <c r="A79" s="74"/>
      <c r="B79" s="75"/>
      <c r="C79" s="75"/>
      <c r="D79" s="75"/>
      <c r="E79" s="75"/>
      <c r="F79" s="75"/>
      <c r="K79" s="72"/>
    </row>
    <row r="80" spans="1:6" s="71" customFormat="1" ht="13.5" customHeight="1">
      <c r="A80" s="69" t="str">
        <f>+Enero!A80</f>
        <v>PORFIDOS</v>
      </c>
      <c r="B80" s="70">
        <f>+'1er Semestre'!B80+'2do Semestre'!B80</f>
        <v>0</v>
      </c>
      <c r="C80" s="70">
        <f>+'1er Semestre'!C80+'2do Semestre'!C80</f>
        <v>0</v>
      </c>
      <c r="D80" s="70">
        <f>+'1er Semestre'!D80+'2do Semestre'!D80</f>
        <v>0</v>
      </c>
      <c r="E80" s="70">
        <f>+'1er Semestre'!E80+'2do Semestre'!E80</f>
        <v>0</v>
      </c>
      <c r="F80" s="70">
        <f>+'1er Semestre'!F80+'2do Semestre'!F80</f>
        <v>0</v>
      </c>
    </row>
    <row r="81" spans="1:6" s="71" customFormat="1" ht="13.5" customHeight="1">
      <c r="A81" s="69" t="str">
        <f>+Enero!A81</f>
        <v> </v>
      </c>
      <c r="B81" s="70">
        <f>+'1er Semestre'!B81+'2do Semestre'!B81</f>
        <v>0</v>
      </c>
      <c r="C81" s="70">
        <f>+'1er Semestre'!C81+'2do Semestre'!C81</f>
        <v>0</v>
      </c>
      <c r="D81" s="70">
        <f>+'1er Semestre'!D81+'2do Semestre'!D81</f>
        <v>0</v>
      </c>
      <c r="E81" s="70">
        <f>+'1er Semestre'!E81+'2do Semestre'!E81</f>
        <v>0</v>
      </c>
      <c r="F81" s="70">
        <f>+'1er Semestre'!F81+'2do Semestre'!F81</f>
        <v>0</v>
      </c>
    </row>
    <row r="82" spans="1:6" s="71" customFormat="1" ht="13.5" customHeight="1">
      <c r="A82" s="69" t="str">
        <f>+Enero!A82</f>
        <v> </v>
      </c>
      <c r="B82" s="70">
        <f>+'1er Semestre'!B82+'2do Semestre'!B82</f>
        <v>0</v>
      </c>
      <c r="C82" s="70">
        <f>+'1er Semestre'!C82+'2do Semestre'!C82</f>
        <v>0</v>
      </c>
      <c r="D82" s="70">
        <f>+'1er Semestre'!D82+'2do Semestre'!D82</f>
        <v>0</v>
      </c>
      <c r="E82" s="70">
        <f>+'1er Semestre'!E82+'2do Semestre'!E82</f>
        <v>0</v>
      </c>
      <c r="F82" s="70">
        <f>+'1er Semestre'!F82+'2do Semestre'!F82</f>
        <v>0</v>
      </c>
    </row>
    <row r="83" spans="1:6" s="71" customFormat="1" ht="13.5" customHeight="1">
      <c r="A83" s="69" t="str">
        <f>+Enero!A83</f>
        <v> </v>
      </c>
      <c r="B83" s="70">
        <f>+'1er Semestre'!B83+'2do Semestre'!B83</f>
        <v>0</v>
      </c>
      <c r="C83" s="70">
        <f>+'1er Semestre'!C83+'2do Semestre'!C83</f>
        <v>0</v>
      </c>
      <c r="D83" s="70">
        <f>+'1er Semestre'!D83+'2do Semestre'!D83</f>
        <v>0</v>
      </c>
      <c r="E83" s="70">
        <f>+'1er Semestre'!E83+'2do Semestre'!E83</f>
        <v>0</v>
      </c>
      <c r="F83" s="70">
        <f>+'1er Semestre'!F83+'2do Semestre'!F83</f>
        <v>0</v>
      </c>
    </row>
    <row r="84" spans="1:6" s="71" customFormat="1" ht="13.5" customHeight="1">
      <c r="A84" s="69" t="str">
        <f>+Enero!A84</f>
        <v> </v>
      </c>
      <c r="B84" s="70">
        <f>+'1er Semestre'!B84+'2do Semestre'!B84</f>
        <v>0</v>
      </c>
      <c r="C84" s="70">
        <f>+'1er Semestre'!C84+'2do Semestre'!C84</f>
        <v>0</v>
      </c>
      <c r="D84" s="70">
        <f>+'1er Semestre'!D84+'2do Semestre'!D84</f>
        <v>0</v>
      </c>
      <c r="E84" s="70">
        <f>+'1er Semestre'!E84+'2do Semestre'!E84</f>
        <v>0</v>
      </c>
      <c r="F84" s="70">
        <f>+'1er Semestre'!F84+'2do Semestre'!F84</f>
        <v>0</v>
      </c>
    </row>
    <row r="85" spans="1:6" s="71" customFormat="1" ht="13.5" customHeight="1">
      <c r="A85" s="69" t="str">
        <f>+Enero!A85</f>
        <v> </v>
      </c>
      <c r="B85" s="70">
        <f>+'1er Semestre'!B85+'2do Semestre'!B85</f>
        <v>0</v>
      </c>
      <c r="C85" s="70">
        <f>+'1er Semestre'!C85+'2do Semestre'!C85</f>
        <v>0</v>
      </c>
      <c r="D85" s="70">
        <f>+'1er Semestre'!D85+'2do Semestre'!D85</f>
        <v>0</v>
      </c>
      <c r="E85" s="70">
        <f>+'1er Semestre'!E85+'2do Semestre'!E85</f>
        <v>0</v>
      </c>
      <c r="F85" s="70">
        <f>+'1er Semestre'!F85+'2do Semestre'!F85</f>
        <v>0</v>
      </c>
    </row>
    <row r="86" spans="1:6" s="71" customFormat="1" ht="13.5" customHeight="1">
      <c r="A86" s="69" t="str">
        <f>+Enero!A86</f>
        <v> </v>
      </c>
      <c r="B86" s="70">
        <f>+'1er Semestre'!B86+'2do Semestre'!B86</f>
        <v>0</v>
      </c>
      <c r="C86" s="70">
        <f>+'1er Semestre'!C86+'2do Semestre'!C86</f>
        <v>0</v>
      </c>
      <c r="D86" s="70">
        <f>+'1er Semestre'!D86+'2do Semestre'!D86</f>
        <v>0</v>
      </c>
      <c r="E86" s="70">
        <f>+'1er Semestre'!E86+'2do Semestre'!E86</f>
        <v>0</v>
      </c>
      <c r="F86" s="70">
        <f>+'1er Semestre'!F86+'2do Semestre'!F86</f>
        <v>0</v>
      </c>
    </row>
    <row r="87" spans="1:6" s="71" customFormat="1" ht="13.5" customHeight="1">
      <c r="A87" s="69" t="str">
        <f>+Enero!A87</f>
        <v> </v>
      </c>
      <c r="B87" s="70">
        <f>+'1er Semestre'!B87+'2do Semestre'!B87</f>
        <v>0</v>
      </c>
      <c r="C87" s="70">
        <f>+'1er Semestre'!C87+'2do Semestre'!C87</f>
        <v>0</v>
      </c>
      <c r="D87" s="70">
        <f>+'1er Semestre'!D87+'2do Semestre'!D87</f>
        <v>0</v>
      </c>
      <c r="E87" s="70">
        <f>+'1er Semestre'!E87+'2do Semestre'!E87</f>
        <v>0</v>
      </c>
      <c r="F87" s="70">
        <f>+'1er Semestre'!F87+'2do Semestre'!F87</f>
        <v>0</v>
      </c>
    </row>
    <row r="88" spans="1:6" s="71" customFormat="1" ht="13.5" customHeight="1">
      <c r="A88" s="69" t="str">
        <f>+Enero!A88</f>
        <v>OTROS</v>
      </c>
      <c r="B88" s="70">
        <f>+'1er Semestre'!B88+'2do Semestre'!B88</f>
        <v>0</v>
      </c>
      <c r="C88" s="70">
        <f>+'1er Semestre'!C88+'2do Semestre'!C88</f>
        <v>0</v>
      </c>
      <c r="D88" s="70">
        <f>+'1er Semestre'!D88+'2do Semestre'!D88</f>
        <v>0</v>
      </c>
      <c r="E88" s="70">
        <f>+'1er Semestre'!E88+'2do Semestre'!E88</f>
        <v>0</v>
      </c>
      <c r="F88" s="70">
        <f>+'1er Semestre'!F88+'2do Semestre'!F88</f>
        <v>0</v>
      </c>
    </row>
    <row r="89" spans="1:6" s="71" customFormat="1" ht="13.5" customHeight="1">
      <c r="A89" s="76" t="s">
        <v>67</v>
      </c>
      <c r="B89" s="73">
        <f>SUM(B80:B88)</f>
        <v>0</v>
      </c>
      <c r="C89" s="73">
        <f>SUM(C80:C88)</f>
        <v>0</v>
      </c>
      <c r="D89" s="73">
        <f>SUM(D80:D88)</f>
        <v>0</v>
      </c>
      <c r="E89" s="73">
        <f>SUM(E80:E88)</f>
        <v>0</v>
      </c>
      <c r="F89" s="73">
        <f>SUM(F80:F88)</f>
        <v>0</v>
      </c>
    </row>
    <row r="90" spans="1:11" s="71" customFormat="1" ht="6.75" customHeight="1">
      <c r="A90" s="74"/>
      <c r="B90" s="75"/>
      <c r="C90" s="75"/>
      <c r="D90" s="75"/>
      <c r="E90" s="75"/>
      <c r="F90" s="75"/>
      <c r="K90" s="72"/>
    </row>
    <row r="91" spans="1:6" s="71" customFormat="1" ht="13.5" customHeight="1">
      <c r="A91" s="79" t="str">
        <f>+Enero!A91</f>
        <v>FRUTA DESHIDRATADA</v>
      </c>
      <c r="B91" s="70">
        <f>+'1er Semestre'!B91+'2do Semestre'!B91</f>
        <v>0</v>
      </c>
      <c r="C91" s="70">
        <f>+'1er Semestre'!C91+'2do Semestre'!C91</f>
        <v>0</v>
      </c>
      <c r="D91" s="70">
        <f>+'1er Semestre'!D91+'2do Semestre'!D91</f>
        <v>0</v>
      </c>
      <c r="E91" s="70">
        <f>+'1er Semestre'!E91+'2do Semestre'!E91</f>
        <v>0</v>
      </c>
      <c r="F91" s="70">
        <f>+'1er Semestre'!F91+'2do Semestre'!F91</f>
        <v>0</v>
      </c>
    </row>
    <row r="92" spans="1:6" s="71" customFormat="1" ht="13.5" customHeight="1">
      <c r="A92" s="79" t="str">
        <f>+Enero!A92</f>
        <v>JUGOS CONCENTRADOS</v>
      </c>
      <c r="B92" s="70">
        <f>+'1er Semestre'!B92+'2do Semestre'!B92</f>
        <v>0</v>
      </c>
      <c r="C92" s="70">
        <f>+'1er Semestre'!C92+'2do Semestre'!C92</f>
        <v>0</v>
      </c>
      <c r="D92" s="70">
        <f>+'1er Semestre'!D92+'2do Semestre'!D92</f>
        <v>0</v>
      </c>
      <c r="E92" s="70">
        <f>+'1er Semestre'!E92+'2do Semestre'!E92</f>
        <v>0</v>
      </c>
      <c r="F92" s="70">
        <f>+'1er Semestre'!F92+'2do Semestre'!F92</f>
        <v>0</v>
      </c>
    </row>
    <row r="93" spans="1:6" s="71" customFormat="1" ht="13.5" customHeight="1">
      <c r="A93" s="79" t="str">
        <f>+Enero!A93</f>
        <v>MANZANA REFRIGERADA</v>
      </c>
      <c r="B93" s="70">
        <f>+'1er Semestre'!B93+'2do Semestre'!B93</f>
        <v>0</v>
      </c>
      <c r="C93" s="70">
        <f>+'1er Semestre'!C93+'2do Semestre'!C93</f>
        <v>0</v>
      </c>
      <c r="D93" s="70">
        <f>+'1er Semestre'!D93+'2do Semestre'!D93</f>
        <v>0</v>
      </c>
      <c r="E93" s="70">
        <f>+'1er Semestre'!E93+'2do Semestre'!E93</f>
        <v>0</v>
      </c>
      <c r="F93" s="70">
        <f>+'1er Semestre'!F93+'2do Semestre'!F93</f>
        <v>0</v>
      </c>
    </row>
    <row r="94" spans="1:6" s="71" customFormat="1" ht="13.5" customHeight="1">
      <c r="A94" s="79" t="str">
        <f>+Enero!A94</f>
        <v>PERAS REFRIGERADAS</v>
      </c>
      <c r="B94" s="70">
        <f>+'1er Semestre'!B94+'2do Semestre'!B94</f>
        <v>0</v>
      </c>
      <c r="C94" s="70">
        <f>+'1er Semestre'!C94+'2do Semestre'!C94</f>
        <v>0</v>
      </c>
      <c r="D94" s="70">
        <f>+'1er Semestre'!D94+'2do Semestre'!D94</f>
        <v>0</v>
      </c>
      <c r="E94" s="70">
        <f>+'1er Semestre'!E94+'2do Semestre'!E94</f>
        <v>0</v>
      </c>
      <c r="F94" s="70">
        <f>+'1er Semestre'!F94+'2do Semestre'!F94</f>
        <v>0</v>
      </c>
    </row>
    <row r="95" spans="1:6" s="71" customFormat="1" ht="13.5" customHeight="1">
      <c r="A95" s="79" t="str">
        <f>+Enero!A95</f>
        <v> </v>
      </c>
      <c r="B95" s="70">
        <f>+'1er Semestre'!B95+'2do Semestre'!B95</f>
        <v>0</v>
      </c>
      <c r="C95" s="70">
        <f>+'1er Semestre'!C95+'2do Semestre'!C95</f>
        <v>0</v>
      </c>
      <c r="D95" s="70">
        <f>+'1er Semestre'!D95+'2do Semestre'!D95</f>
        <v>0</v>
      </c>
      <c r="E95" s="70">
        <f>+'1er Semestre'!E95+'2do Semestre'!E95</f>
        <v>0</v>
      </c>
      <c r="F95" s="70">
        <f>+'1er Semestre'!F95+'2do Semestre'!F95</f>
        <v>0</v>
      </c>
    </row>
    <row r="96" spans="1:6" s="71" customFormat="1" ht="13.5" customHeight="1">
      <c r="A96" s="79" t="str">
        <f>+Enero!A96</f>
        <v> </v>
      </c>
      <c r="B96" s="70">
        <f>+'1er Semestre'!B96+'2do Semestre'!B96</f>
        <v>0</v>
      </c>
      <c r="C96" s="70">
        <f>+'1er Semestre'!C96+'2do Semestre'!C96</f>
        <v>0</v>
      </c>
      <c r="D96" s="70">
        <f>+'1er Semestre'!D96+'2do Semestre'!D96</f>
        <v>0</v>
      </c>
      <c r="E96" s="70">
        <f>+'1er Semestre'!E96+'2do Semestre'!E96</f>
        <v>0</v>
      </c>
      <c r="F96" s="70">
        <f>+'1er Semestre'!F96+'2do Semestre'!F96</f>
        <v>0</v>
      </c>
    </row>
    <row r="97" spans="1:6" s="71" customFormat="1" ht="13.5" customHeight="1">
      <c r="A97" s="79" t="str">
        <f>+Enero!A97</f>
        <v> </v>
      </c>
      <c r="B97" s="70">
        <f>+'1er Semestre'!B97+'2do Semestre'!B97</f>
        <v>0</v>
      </c>
      <c r="C97" s="70">
        <f>+'1er Semestre'!C97+'2do Semestre'!C97</f>
        <v>0</v>
      </c>
      <c r="D97" s="70">
        <f>+'1er Semestre'!D97+'2do Semestre'!D97</f>
        <v>0</v>
      </c>
      <c r="E97" s="70">
        <f>+'1er Semestre'!E97+'2do Semestre'!E97</f>
        <v>0</v>
      </c>
      <c r="F97" s="70">
        <f>+'1er Semestre'!F97+'2do Semestre'!F97</f>
        <v>0</v>
      </c>
    </row>
    <row r="98" spans="1:6" s="71" customFormat="1" ht="13.5" customHeight="1">
      <c r="A98" s="79" t="str">
        <f>+Enero!A98</f>
        <v> </v>
      </c>
      <c r="B98" s="70">
        <f>+'1er Semestre'!B98+'2do Semestre'!B98</f>
        <v>0</v>
      </c>
      <c r="C98" s="70">
        <f>+'1er Semestre'!C98+'2do Semestre'!C98</f>
        <v>0</v>
      </c>
      <c r="D98" s="70">
        <f>+'1er Semestre'!D98+'2do Semestre'!D98</f>
        <v>0</v>
      </c>
      <c r="E98" s="70">
        <f>+'1er Semestre'!E98+'2do Semestre'!E98</f>
        <v>0</v>
      </c>
      <c r="F98" s="70">
        <f>+'1er Semestre'!F98+'2do Semestre'!F98</f>
        <v>0</v>
      </c>
    </row>
    <row r="99" spans="1:6" s="71" customFormat="1" ht="13.5" customHeight="1">
      <c r="A99" s="79" t="str">
        <f>+Enero!A99</f>
        <v> </v>
      </c>
      <c r="B99" s="70">
        <f>+'1er Semestre'!B99+'2do Semestre'!B99</f>
        <v>0</v>
      </c>
      <c r="C99" s="70">
        <f>+'1er Semestre'!C99+'2do Semestre'!C99</f>
        <v>0</v>
      </c>
      <c r="D99" s="70">
        <f>+'1er Semestre'!D99+'2do Semestre'!D99</f>
        <v>0</v>
      </c>
      <c r="E99" s="70">
        <f>+'1er Semestre'!E99+'2do Semestre'!E99</f>
        <v>0</v>
      </c>
      <c r="F99" s="70">
        <f>+'1er Semestre'!F99+'2do Semestre'!F99</f>
        <v>0</v>
      </c>
    </row>
    <row r="100" spans="1:6" s="71" customFormat="1" ht="13.5" customHeight="1">
      <c r="A100" s="79" t="str">
        <f>+Enero!A100</f>
        <v> </v>
      </c>
      <c r="B100" s="70">
        <f>+'1er Semestre'!B100+'2do Semestre'!B100</f>
        <v>0</v>
      </c>
      <c r="C100" s="70">
        <f>+'1er Semestre'!C100+'2do Semestre'!C100</f>
        <v>0</v>
      </c>
      <c r="D100" s="70">
        <f>+'1er Semestre'!D100+'2do Semestre'!D100</f>
        <v>0</v>
      </c>
      <c r="E100" s="70">
        <f>+'1er Semestre'!E100+'2do Semestre'!E100</f>
        <v>0</v>
      </c>
      <c r="F100" s="70">
        <f>+'1er Semestre'!F100+'2do Semestre'!F100</f>
        <v>0</v>
      </c>
    </row>
    <row r="101" spans="1:6" s="71" customFormat="1" ht="13.5" customHeight="1">
      <c r="A101" s="79" t="str">
        <f>+Enero!A101</f>
        <v> </v>
      </c>
      <c r="B101" s="70">
        <f>+'1er Semestre'!B101+'2do Semestre'!B101</f>
        <v>0</v>
      </c>
      <c r="C101" s="70">
        <f>+'1er Semestre'!C101+'2do Semestre'!C101</f>
        <v>0</v>
      </c>
      <c r="D101" s="70">
        <f>+'1er Semestre'!D101+'2do Semestre'!D101</f>
        <v>0</v>
      </c>
      <c r="E101" s="70">
        <f>+'1er Semestre'!E101+'2do Semestre'!E101</f>
        <v>0</v>
      </c>
      <c r="F101" s="70">
        <f>+'1er Semestre'!F101+'2do Semestre'!F101</f>
        <v>0</v>
      </c>
    </row>
    <row r="102" spans="1:6" s="71" customFormat="1" ht="13.5" customHeight="1">
      <c r="A102" s="79" t="str">
        <f>+Enero!A102</f>
        <v>OTROS</v>
      </c>
      <c r="B102" s="70">
        <f>+'1er Semestre'!B102+'2do Semestre'!B102</f>
        <v>0</v>
      </c>
      <c r="C102" s="70">
        <f>+'1er Semestre'!C102+'2do Semestre'!C102</f>
        <v>0</v>
      </c>
      <c r="D102" s="70">
        <f>+'1er Semestre'!D102+'2do Semestre'!D102</f>
        <v>0</v>
      </c>
      <c r="E102" s="70">
        <f>+'1er Semestre'!E102+'2do Semestre'!E102</f>
        <v>0</v>
      </c>
      <c r="F102" s="70">
        <f>+'1er Semestre'!F102+'2do Semestre'!F102</f>
        <v>0</v>
      </c>
    </row>
    <row r="103" spans="1:6" s="71" customFormat="1" ht="13.5" customHeight="1">
      <c r="A103" s="72" t="s">
        <v>68</v>
      </c>
      <c r="B103" s="80">
        <f>SUM(B91:B102)</f>
        <v>0</v>
      </c>
      <c r="C103" s="80">
        <f>SUM(C91:C102)</f>
        <v>0</v>
      </c>
      <c r="D103" s="80">
        <f>SUM(D91:D102)</f>
        <v>0</v>
      </c>
      <c r="E103" s="80">
        <f>SUM(E91:E102)</f>
        <v>0</v>
      </c>
      <c r="F103" s="80">
        <f>SUM(F91:F102)</f>
        <v>0</v>
      </c>
    </row>
    <row r="104" spans="1:11" s="71" customFormat="1" ht="6.75" customHeight="1">
      <c r="A104" s="74"/>
      <c r="B104" s="75"/>
      <c r="C104" s="75"/>
      <c r="D104" s="75"/>
      <c r="E104" s="75"/>
      <c r="F104" s="75"/>
      <c r="K104" s="72"/>
    </row>
    <row r="105" spans="1:6" s="71" customFormat="1" ht="13.5" customHeight="1">
      <c r="A105" s="79" t="str">
        <f>+Enero!A105</f>
        <v>ALGAS MARINAS</v>
      </c>
      <c r="B105" s="70">
        <f>+'1er Semestre'!B105+'2do Semestre'!B105</f>
        <v>146</v>
      </c>
      <c r="C105" s="70">
        <f>+'1er Semestre'!C105+'2do Semestre'!C105</f>
        <v>0</v>
      </c>
      <c r="D105" s="70">
        <f>+'1er Semestre'!D105+'2do Semestre'!D105</f>
        <v>0</v>
      </c>
      <c r="E105" s="70">
        <f>+'1er Semestre'!E105+'2do Semestre'!E105</f>
        <v>0</v>
      </c>
      <c r="F105" s="70">
        <f>+'1er Semestre'!F105+'2do Semestre'!F105</f>
        <v>0</v>
      </c>
    </row>
    <row r="106" spans="1:6" s="71" customFormat="1" ht="13.5" customHeight="1">
      <c r="A106" s="79" t="str">
        <f>+Enero!A106</f>
        <v>CARNES COMESTIBLES</v>
      </c>
      <c r="B106" s="70">
        <f>+'1er Semestre'!B106+'2do Semestre'!B106</f>
        <v>0</v>
      </c>
      <c r="C106" s="70">
        <f>+'1er Semestre'!C106+'2do Semestre'!C106</f>
        <v>0</v>
      </c>
      <c r="D106" s="70">
        <f>+'1er Semestre'!D106+'2do Semestre'!D106</f>
        <v>0</v>
      </c>
      <c r="E106" s="70">
        <f>+'1er Semestre'!E106+'2do Semestre'!E106</f>
        <v>0</v>
      </c>
      <c r="F106" s="70">
        <f>+'1er Semestre'!F106+'2do Semestre'!F106</f>
        <v>0</v>
      </c>
    </row>
    <row r="107" spans="1:11" s="71" customFormat="1" ht="13.5" customHeight="1">
      <c r="A107" s="79" t="str">
        <f>+Enero!A107</f>
        <v>CONCENTRADO DE PLATA</v>
      </c>
      <c r="B107" s="70">
        <f>+'1er Semestre'!B107+'2do Semestre'!B107</f>
        <v>0</v>
      </c>
      <c r="C107" s="70">
        <f>+'1er Semestre'!C107+'2do Semestre'!C107</f>
        <v>0</v>
      </c>
      <c r="D107" s="70">
        <f>+'1er Semestre'!D107+'2do Semestre'!D107</f>
        <v>0</v>
      </c>
      <c r="E107" s="70">
        <f>+'1er Semestre'!E107+'2do Semestre'!E107</f>
        <v>0</v>
      </c>
      <c r="F107" s="70">
        <f>+'1er Semestre'!F107+'2do Semestre'!F107</f>
        <v>0</v>
      </c>
      <c r="K107" s="81"/>
    </row>
    <row r="108" spans="1:6" s="71" customFormat="1" ht="13.5" customHeight="1">
      <c r="A108" s="79" t="str">
        <f>+Enero!A108</f>
        <v>DONACIONES INTERNAC.</v>
      </c>
      <c r="B108" s="70">
        <f>+'1er Semestre'!B108+'2do Semestre'!B108</f>
        <v>0</v>
      </c>
      <c r="C108" s="70">
        <f>+'1er Semestre'!C108+'2do Semestre'!C108</f>
        <v>0</v>
      </c>
      <c r="D108" s="70">
        <f>+'1er Semestre'!D108+'2do Semestre'!D108</f>
        <v>0</v>
      </c>
      <c r="E108" s="70">
        <f>+'1er Semestre'!E108+'2do Semestre'!E108</f>
        <v>0</v>
      </c>
      <c r="F108" s="70">
        <f>+'1er Semestre'!F108+'2do Semestre'!F108</f>
        <v>0</v>
      </c>
    </row>
    <row r="109" spans="1:6" s="71" customFormat="1" ht="13.5" customHeight="1">
      <c r="A109" s="79" t="str">
        <f>+Enero!A109</f>
        <v>EFECTOS PERSONALES</v>
      </c>
      <c r="B109" s="70">
        <f>+'1er Semestre'!B109+'2do Semestre'!B109</f>
        <v>3</v>
      </c>
      <c r="C109" s="70">
        <f>+'1er Semestre'!C109+'2do Semestre'!C109</f>
        <v>3</v>
      </c>
      <c r="D109" s="70">
        <f>+'1er Semestre'!D109+'2do Semestre'!D109</f>
        <v>0</v>
      </c>
      <c r="E109" s="70">
        <f>+'1er Semestre'!E109+'2do Semestre'!E109</f>
        <v>0</v>
      </c>
      <c r="F109" s="70">
        <f>+'1er Semestre'!F109+'2do Semestre'!F109</f>
        <v>0</v>
      </c>
    </row>
    <row r="110" spans="1:6" s="71" customFormat="1" ht="13.5" customHeight="1">
      <c r="A110" s="79" t="str">
        <f>+Enero!A110</f>
        <v>MAQUINAS Y APARATOS</v>
      </c>
      <c r="B110" s="70">
        <f>+'1er Semestre'!B110+'2do Semestre'!B110</f>
        <v>52</v>
      </c>
      <c r="C110" s="70">
        <f>+'1er Semestre'!C110+'2do Semestre'!C110</f>
        <v>1579</v>
      </c>
      <c r="D110" s="70">
        <f>+'1er Semestre'!D110+'2do Semestre'!D110</f>
        <v>0</v>
      </c>
      <c r="E110" s="70">
        <f>+'1er Semestre'!E110+'2do Semestre'!E110</f>
        <v>0</v>
      </c>
      <c r="F110" s="70">
        <f>+'1er Semestre'!F110+'2do Semestre'!F110</f>
        <v>0</v>
      </c>
    </row>
    <row r="111" spans="1:6" s="71" customFormat="1" ht="13.5" customHeight="1">
      <c r="A111" s="79" t="str">
        <f>+Enero!A111</f>
        <v>GENERADORES EOLICOS</v>
      </c>
      <c r="B111" s="70">
        <f>+'1er Semestre'!B111+'2do Semestre'!B111</f>
        <v>163</v>
      </c>
      <c r="C111" s="70">
        <f>+'1er Semestre'!C111+'2do Semestre'!C111</f>
        <v>47598</v>
      </c>
      <c r="D111" s="70">
        <f>+'1er Semestre'!D111+'2do Semestre'!D111</f>
        <v>0</v>
      </c>
      <c r="E111" s="70">
        <f>+'1er Semestre'!E111+'2do Semestre'!E111</f>
        <v>0</v>
      </c>
      <c r="F111" s="70">
        <f>+'1er Semestre'!F111+'2do Semestre'!F111</f>
        <v>0</v>
      </c>
    </row>
    <row r="112" spans="1:6" s="71" customFormat="1" ht="13.5" customHeight="1">
      <c r="A112" s="79" t="str">
        <f>+Enero!A112</f>
        <v> </v>
      </c>
      <c r="B112" s="70">
        <f>+'1er Semestre'!B112+'2do Semestre'!B112</f>
        <v>0</v>
      </c>
      <c r="C112" s="70">
        <f>+'1er Semestre'!C112+'2do Semestre'!C112</f>
        <v>0</v>
      </c>
      <c r="D112" s="70">
        <f>+'1er Semestre'!D112+'2do Semestre'!D112</f>
        <v>0</v>
      </c>
      <c r="E112" s="70">
        <f>+'1er Semestre'!E112+'2do Semestre'!E112</f>
        <v>0</v>
      </c>
      <c r="F112" s="70">
        <f>+'1er Semestre'!F112+'2do Semestre'!F112</f>
        <v>0</v>
      </c>
    </row>
    <row r="113" spans="1:6" s="71" customFormat="1" ht="13.5" customHeight="1">
      <c r="A113" s="79" t="str">
        <f>+Enero!A113</f>
        <v> </v>
      </c>
      <c r="B113" s="70">
        <f>+'1er Semestre'!B113+'2do Semestre'!B113</f>
        <v>0</v>
      </c>
      <c r="C113" s="70">
        <f>+'1er Semestre'!C113+'2do Semestre'!C113</f>
        <v>0</v>
      </c>
      <c r="D113" s="70">
        <f>+'1er Semestre'!D113+'2do Semestre'!D113</f>
        <v>0</v>
      </c>
      <c r="E113" s="70">
        <f>+'1er Semestre'!E113+'2do Semestre'!E113</f>
        <v>0</v>
      </c>
      <c r="F113" s="70">
        <f>+'1er Semestre'!F113+'2do Semestre'!F113</f>
        <v>0</v>
      </c>
    </row>
    <row r="114" spans="1:6" s="71" customFormat="1" ht="13.5" customHeight="1">
      <c r="A114" s="79" t="str">
        <f>+Enero!A114</f>
        <v> </v>
      </c>
      <c r="B114" s="70">
        <f>+'1er Semestre'!B114+'2do Semestre'!B114</f>
        <v>0</v>
      </c>
      <c r="C114" s="70">
        <f>+'1er Semestre'!C114+'2do Semestre'!C114</f>
        <v>0</v>
      </c>
      <c r="D114" s="70">
        <f>+'1er Semestre'!D114+'2do Semestre'!D114</f>
        <v>0</v>
      </c>
      <c r="E114" s="70">
        <f>+'1er Semestre'!E114+'2do Semestre'!E114</f>
        <v>0</v>
      </c>
      <c r="F114" s="70">
        <f>+'1er Semestre'!F114+'2do Semestre'!F114</f>
        <v>0</v>
      </c>
    </row>
    <row r="115" spans="1:6" s="71" customFormat="1" ht="13.5" customHeight="1">
      <c r="A115" s="79" t="str">
        <f>+Enero!A115</f>
        <v> </v>
      </c>
      <c r="B115" s="70">
        <f>+'1er Semestre'!B115+'2do Semestre'!B115</f>
        <v>0</v>
      </c>
      <c r="C115" s="70">
        <f>+'1er Semestre'!C115+'2do Semestre'!C115</f>
        <v>0</v>
      </c>
      <c r="D115" s="70">
        <f>+'1er Semestre'!D115+'2do Semestre'!D115</f>
        <v>0</v>
      </c>
      <c r="E115" s="70">
        <f>+'1er Semestre'!E115+'2do Semestre'!E115</f>
        <v>0</v>
      </c>
      <c r="F115" s="70">
        <f>+'1er Semestre'!F115+'2do Semestre'!F115</f>
        <v>0</v>
      </c>
    </row>
    <row r="116" spans="1:6" s="71" customFormat="1" ht="13.5" customHeight="1">
      <c r="A116" s="79" t="str">
        <f>+Enero!A116</f>
        <v> </v>
      </c>
      <c r="B116" s="70">
        <f>+'1er Semestre'!B116+'2do Semestre'!B116</f>
        <v>0</v>
      </c>
      <c r="C116" s="70">
        <f>+'1er Semestre'!C116+'2do Semestre'!C116</f>
        <v>0</v>
      </c>
      <c r="D116" s="70">
        <f>+'1er Semestre'!D116+'2do Semestre'!D116</f>
        <v>0</v>
      </c>
      <c r="E116" s="70">
        <f>+'1er Semestre'!E116+'2do Semestre'!E116</f>
        <v>0</v>
      </c>
      <c r="F116" s="70">
        <f>+'1er Semestre'!F116+'2do Semestre'!F116</f>
        <v>0</v>
      </c>
    </row>
    <row r="117" spans="1:6" s="71" customFormat="1" ht="13.5" customHeight="1">
      <c r="A117" s="79" t="str">
        <f>+Enero!A117</f>
        <v> </v>
      </c>
      <c r="B117" s="70">
        <f>+'1er Semestre'!B117+'2do Semestre'!B117</f>
        <v>0</v>
      </c>
      <c r="C117" s="70">
        <f>+'1er Semestre'!C117+'2do Semestre'!C117</f>
        <v>0</v>
      </c>
      <c r="D117" s="70">
        <f>+'1er Semestre'!D117+'2do Semestre'!D117</f>
        <v>0</v>
      </c>
      <c r="E117" s="70">
        <f>+'1er Semestre'!E117+'2do Semestre'!E117</f>
        <v>0</v>
      </c>
      <c r="F117" s="70">
        <f>+'1er Semestre'!F117+'2do Semestre'!F117</f>
        <v>0</v>
      </c>
    </row>
    <row r="118" spans="1:6" s="71" customFormat="1" ht="13.5" customHeight="1">
      <c r="A118" s="79" t="str">
        <f>+Enero!A118</f>
        <v> </v>
      </c>
      <c r="B118" s="70">
        <f>+'1er Semestre'!B118+'2do Semestre'!B118</f>
        <v>0</v>
      </c>
      <c r="C118" s="70">
        <f>+'1er Semestre'!C118+'2do Semestre'!C118</f>
        <v>0</v>
      </c>
      <c r="D118" s="70">
        <f>+'1er Semestre'!D118+'2do Semestre'!D118</f>
        <v>0</v>
      </c>
      <c r="E118" s="70">
        <f>+'1er Semestre'!E118+'2do Semestre'!E118</f>
        <v>0</v>
      </c>
      <c r="F118" s="70">
        <f>+'1er Semestre'!F118+'2do Semestre'!F118</f>
        <v>0</v>
      </c>
    </row>
    <row r="119" spans="1:6" s="71" customFormat="1" ht="13.5" customHeight="1">
      <c r="A119" s="79" t="str">
        <f>+Enero!A119</f>
        <v>OTROS</v>
      </c>
      <c r="B119" s="70">
        <f>+'1er Semestre'!B119+'2do Semestre'!B119</f>
        <v>0</v>
      </c>
      <c r="C119" s="70">
        <f>+'1er Semestre'!C119+'2do Semestre'!C119</f>
        <v>1090</v>
      </c>
      <c r="D119" s="70">
        <f>+'1er Semestre'!D119+'2do Semestre'!D119</f>
        <v>0</v>
      </c>
      <c r="E119" s="70">
        <f>+'1er Semestre'!E119+'2do Semestre'!E119</f>
        <v>0</v>
      </c>
      <c r="F119" s="70">
        <f>+'1er Semestre'!F119+'2do Semestre'!F119</f>
        <v>0</v>
      </c>
    </row>
    <row r="120" spans="1:6" s="71" customFormat="1" ht="13.5" customHeight="1">
      <c r="A120" s="76" t="s">
        <v>69</v>
      </c>
      <c r="B120" s="73">
        <f>SUM(B105:B119)</f>
        <v>364</v>
      </c>
      <c r="C120" s="73">
        <f>SUM(C105:C119)</f>
        <v>50270</v>
      </c>
      <c r="D120" s="73">
        <f>SUM(D105:D119)</f>
        <v>0</v>
      </c>
      <c r="E120" s="73">
        <f>SUM(E105:E119)</f>
        <v>0</v>
      </c>
      <c r="F120" s="73">
        <f>SUM(F105:F119)</f>
        <v>0</v>
      </c>
    </row>
    <row r="121" spans="1:11" s="71" customFormat="1" ht="6.75" customHeight="1">
      <c r="A121" s="74"/>
      <c r="B121" s="75"/>
      <c r="C121" s="75"/>
      <c r="D121" s="75"/>
      <c r="E121" s="75"/>
      <c r="F121" s="75"/>
      <c r="K121" s="72"/>
    </row>
    <row r="122" spans="1:6" s="72" customFormat="1" ht="13.5" customHeight="1">
      <c r="A122" s="82" t="s">
        <v>111</v>
      </c>
      <c r="B122" s="83">
        <f>+B41+B62+B78+B89+B103+B120</f>
        <v>537626</v>
      </c>
      <c r="C122" s="83">
        <f>+C41+C62+C78+C89+C103+C120</f>
        <v>972271</v>
      </c>
      <c r="D122" s="83">
        <f>+D41+D62+D78+D89+D103+D120</f>
        <v>290160</v>
      </c>
      <c r="E122" s="83">
        <f>+E41+E62+E78+E89+E103+E120</f>
        <v>0</v>
      </c>
      <c r="F122" s="83">
        <f>+F41+F62+F78+F89+F103+F120</f>
        <v>25599</v>
      </c>
    </row>
    <row r="123" spans="1:6" s="72" customFormat="1" ht="26.25" customHeight="1">
      <c r="A123" s="147" t="s">
        <v>114</v>
      </c>
      <c r="B123" s="148"/>
      <c r="C123" s="84">
        <f>B122+C122+D122+E122+F122</f>
        <v>1825656</v>
      </c>
      <c r="D123" s="81"/>
      <c r="E123" s="81"/>
      <c r="F123" s="81"/>
    </row>
    <row r="124" spans="1:6" s="72" customFormat="1" ht="13.5" customHeight="1">
      <c r="A124" s="85" t="s">
        <v>33</v>
      </c>
      <c r="B124" s="86"/>
      <c r="C124" s="87"/>
      <c r="D124" s="87"/>
      <c r="E124" s="87"/>
      <c r="F124" s="87"/>
    </row>
    <row r="125" spans="1:6" s="72" customFormat="1" ht="13.5" customHeight="1">
      <c r="A125" s="88" t="s">
        <v>74</v>
      </c>
      <c r="B125" s="89"/>
      <c r="C125" s="90"/>
      <c r="D125" s="91" t="s">
        <v>112</v>
      </c>
      <c r="E125" s="92"/>
      <c r="F125" s="93"/>
    </row>
    <row r="126" spans="1:6" s="72" customFormat="1" ht="13.5" customHeight="1">
      <c r="A126" s="94" t="s">
        <v>7</v>
      </c>
      <c r="B126" s="95">
        <f>+B41</f>
        <v>365093</v>
      </c>
      <c r="C126" s="96"/>
      <c r="D126" s="141" t="s">
        <v>34</v>
      </c>
      <c r="E126" s="141"/>
      <c r="F126" s="97">
        <f>+'1er Semestre'!F126+'2do Semestre'!F126</f>
        <v>58</v>
      </c>
    </row>
    <row r="127" spans="1:6" s="72" customFormat="1" ht="13.5" customHeight="1">
      <c r="A127" s="98" t="s">
        <v>75</v>
      </c>
      <c r="B127" s="95">
        <f>+B62</f>
        <v>156675</v>
      </c>
      <c r="C127" s="99">
        <f>D100+D78+D12+D65</f>
        <v>178979</v>
      </c>
      <c r="D127" s="141" t="s">
        <v>35</v>
      </c>
      <c r="E127" s="141"/>
      <c r="F127" s="97">
        <f>+'1er Semestre'!F127+'2do Semestre'!F127</f>
        <v>0</v>
      </c>
    </row>
    <row r="128" spans="1:6" s="72" customFormat="1" ht="13.5" customHeight="1">
      <c r="A128" s="94" t="s">
        <v>29</v>
      </c>
      <c r="B128" s="95">
        <f>+B89</f>
        <v>0</v>
      </c>
      <c r="C128" s="96"/>
      <c r="D128" s="141" t="s">
        <v>36</v>
      </c>
      <c r="E128" s="141"/>
      <c r="F128" s="97">
        <f>+'1er Semestre'!F128+'2do Semestre'!F128</f>
        <v>2</v>
      </c>
    </row>
    <row r="129" spans="1:6" s="72" customFormat="1" ht="13.5" customHeight="1">
      <c r="A129" s="94" t="s">
        <v>37</v>
      </c>
      <c r="B129" s="95">
        <f>+B103</f>
        <v>0</v>
      </c>
      <c r="C129" s="96"/>
      <c r="D129" s="141" t="s">
        <v>38</v>
      </c>
      <c r="E129" s="141"/>
      <c r="F129" s="97">
        <f>+'1er Semestre'!F129+'2do Semestre'!F129</f>
        <v>0</v>
      </c>
    </row>
    <row r="130" spans="1:6" s="72" customFormat="1" ht="13.5" customHeight="1">
      <c r="A130" s="98" t="s">
        <v>76</v>
      </c>
      <c r="B130" s="95">
        <f>+B78</f>
        <v>15494</v>
      </c>
      <c r="C130" s="96"/>
      <c r="D130" s="141" t="s">
        <v>40</v>
      </c>
      <c r="E130" s="141"/>
      <c r="F130" s="97">
        <f>+'1er Semestre'!F130+'2do Semestre'!F130</f>
        <v>33</v>
      </c>
    </row>
    <row r="131" spans="1:6" s="72" customFormat="1" ht="13.5" customHeight="1">
      <c r="A131" s="94" t="s">
        <v>39</v>
      </c>
      <c r="B131" s="95">
        <f>+B120</f>
        <v>364</v>
      </c>
      <c r="C131" s="96"/>
      <c r="D131" s="141" t="s">
        <v>41</v>
      </c>
      <c r="E131" s="141"/>
      <c r="F131" s="97">
        <f>+'1er Semestre'!F131+'2do Semestre'!F131</f>
        <v>732</v>
      </c>
    </row>
    <row r="132" spans="1:6" s="72" customFormat="1" ht="13.5" customHeight="1">
      <c r="A132" s="100" t="s">
        <v>77</v>
      </c>
      <c r="B132" s="101">
        <f>SUM(B126:B131)</f>
        <v>537626</v>
      </c>
      <c r="C132" s="96"/>
      <c r="D132" s="141" t="s">
        <v>42</v>
      </c>
      <c r="E132" s="141"/>
      <c r="F132" s="97">
        <f>+'1er Semestre'!F132+'2do Semestre'!F132</f>
        <v>74</v>
      </c>
    </row>
    <row r="133" spans="1:6" s="72" customFormat="1" ht="13.5" customHeight="1">
      <c r="A133" s="65"/>
      <c r="B133" s="102"/>
      <c r="C133" s="96"/>
      <c r="D133" s="141" t="s">
        <v>43</v>
      </c>
      <c r="E133" s="141"/>
      <c r="F133" s="97">
        <f>+'1er Semestre'!F133+'2do Semestre'!F133</f>
        <v>742</v>
      </c>
    </row>
    <row r="134" spans="1:6" s="72" customFormat="1" ht="13.5" customHeight="1">
      <c r="A134" s="49" t="s">
        <v>80</v>
      </c>
      <c r="B134" s="50"/>
      <c r="C134" s="65"/>
      <c r="D134" s="141" t="s">
        <v>44</v>
      </c>
      <c r="E134" s="141"/>
      <c r="F134" s="97">
        <f>+'1er Semestre'!F134+'2do Semestre'!F134</f>
        <v>31</v>
      </c>
    </row>
    <row r="135" spans="1:6" s="72" customFormat="1" ht="13.5" customHeight="1">
      <c r="A135" s="17" t="s">
        <v>6</v>
      </c>
      <c r="B135" s="18">
        <f>+C4</f>
        <v>832736</v>
      </c>
      <c r="C135" s="65"/>
      <c r="D135" s="141" t="s">
        <v>45</v>
      </c>
      <c r="E135" s="141"/>
      <c r="F135" s="97">
        <f>+'1er Semestre'!F135+'2do Semestre'!F135</f>
        <v>59</v>
      </c>
    </row>
    <row r="136" spans="1:6" s="72" customFormat="1" ht="13.5" customHeight="1">
      <c r="A136" s="17" t="s">
        <v>10</v>
      </c>
      <c r="B136" s="18">
        <f>+C8</f>
        <v>34363</v>
      </c>
      <c r="C136" s="65"/>
      <c r="D136" s="145" t="s">
        <v>83</v>
      </c>
      <c r="E136" s="141"/>
      <c r="F136" s="97">
        <f>+'1er Semestre'!F136+'2do Semestre'!F136</f>
        <v>12</v>
      </c>
    </row>
    <row r="137" spans="1:6" s="72" customFormat="1" ht="13.5" customHeight="1">
      <c r="A137" s="17" t="s">
        <v>39</v>
      </c>
      <c r="B137" s="18">
        <f>+C122-C4-C8-C111</f>
        <v>57574</v>
      </c>
      <c r="C137" s="65"/>
      <c r="D137" s="145" t="s">
        <v>84</v>
      </c>
      <c r="E137" s="141"/>
      <c r="F137" s="97">
        <f>+'1er Semestre'!F137+'2do Semestre'!F137</f>
        <v>25</v>
      </c>
    </row>
    <row r="138" spans="1:6" s="72" customFormat="1" ht="13.5" customHeight="1">
      <c r="A138" s="17" t="s">
        <v>132</v>
      </c>
      <c r="B138" s="130">
        <f>C111</f>
        <v>47598</v>
      </c>
      <c r="C138" s="65"/>
      <c r="D138" s="143" t="s">
        <v>48</v>
      </c>
      <c r="E138" s="144"/>
      <c r="F138" s="103">
        <f>SUM(F126:F137)</f>
        <v>1768</v>
      </c>
    </row>
    <row r="139" spans="1:6" s="72" customFormat="1" ht="15">
      <c r="A139" s="56" t="s">
        <v>78</v>
      </c>
      <c r="B139" s="55">
        <f>SUM(B135:B138)</f>
        <v>972271</v>
      </c>
      <c r="D139" s="71"/>
      <c r="E139" s="71"/>
      <c r="F139" s="71"/>
    </row>
    <row r="140" spans="3:6" s="72" customFormat="1" ht="15">
      <c r="C140" s="104" t="str">
        <f>+A1</f>
        <v>RESUMEN ANUAL 2018</v>
      </c>
      <c r="D140" s="71"/>
      <c r="E140" s="71"/>
      <c r="F140" s="71"/>
    </row>
    <row r="141" spans="1:6" s="71" customFormat="1" ht="15">
      <c r="A141" s="142" t="s">
        <v>113</v>
      </c>
      <c r="B141" s="142"/>
      <c r="C141" s="142"/>
      <c r="D141" s="142"/>
      <c r="E141" s="142"/>
      <c r="F141" s="142"/>
    </row>
    <row r="142" spans="1:2" s="71" customFormat="1" ht="15">
      <c r="A142" s="72"/>
      <c r="B142" s="72"/>
    </row>
    <row r="143" spans="1:6" s="71" customFormat="1" ht="15">
      <c r="A143" s="105" t="s">
        <v>86</v>
      </c>
      <c r="B143" s="106" t="s">
        <v>1</v>
      </c>
      <c r="C143" s="106" t="s">
        <v>2</v>
      </c>
      <c r="D143" s="106" t="s">
        <v>91</v>
      </c>
      <c r="E143" s="106" t="s">
        <v>92</v>
      </c>
      <c r="F143" s="106" t="s">
        <v>101</v>
      </c>
    </row>
    <row r="144" spans="1:6" s="71" customFormat="1" ht="15">
      <c r="A144" s="76" t="str">
        <f>+Enero!A144</f>
        <v>Reefer 20 Pies</v>
      </c>
      <c r="B144" s="70">
        <f>+'1er Semestre'!B144+'2do Semestre'!B144</f>
        <v>1</v>
      </c>
      <c r="C144" s="70">
        <f>+'1er Semestre'!C144+'2do Semestre'!C144</f>
        <v>0</v>
      </c>
      <c r="D144" s="70">
        <f>+'1er Semestre'!D144+'2do Semestre'!D144</f>
        <v>0</v>
      </c>
      <c r="E144" s="70">
        <f>+'1er Semestre'!E144+'2do Semestre'!E144</f>
        <v>0</v>
      </c>
      <c r="F144" s="107">
        <f>SUM(B144:E144)</f>
        <v>1</v>
      </c>
    </row>
    <row r="145" spans="1:6" s="71" customFormat="1" ht="15">
      <c r="A145" s="76" t="str">
        <f>+Enero!A145</f>
        <v>Reefer 40 Pies</v>
      </c>
      <c r="B145" s="70">
        <f>+'1er Semestre'!B145+'2do Semestre'!B145</f>
        <v>5865</v>
      </c>
      <c r="C145" s="70">
        <f>+'1er Semestre'!C145+'2do Semestre'!C145</f>
        <v>16</v>
      </c>
      <c r="D145" s="70">
        <f>+'1er Semestre'!D145+'2do Semestre'!D145</f>
        <v>5986</v>
      </c>
      <c r="E145" s="70">
        <f>+'1er Semestre'!E145+'2do Semestre'!E145</f>
        <v>136</v>
      </c>
      <c r="F145" s="107">
        <f>SUM(B145:E145)*2</f>
        <v>24006</v>
      </c>
    </row>
    <row r="146" spans="1:6" s="71" customFormat="1" ht="15">
      <c r="A146" s="76" t="str">
        <f>+Enero!A146</f>
        <v>Reefer HC 40 Pies</v>
      </c>
      <c r="B146" s="70">
        <f>+'1er Semestre'!B146+'2do Semestre'!B146</f>
        <v>0</v>
      </c>
      <c r="C146" s="70">
        <f>+'1er Semestre'!C146+'2do Semestre'!C146</f>
        <v>0</v>
      </c>
      <c r="D146" s="70">
        <f>+'1er Semestre'!D146+'2do Semestre'!D146</f>
        <v>0</v>
      </c>
      <c r="E146" s="70">
        <f>+'1er Semestre'!E146+'2do Semestre'!E146</f>
        <v>0</v>
      </c>
      <c r="F146" s="107">
        <f>SUM(B146:E146)*2</f>
        <v>0</v>
      </c>
    </row>
    <row r="147" spans="1:6" s="71" customFormat="1" ht="15">
      <c r="A147" s="76" t="str">
        <f>+Enero!A147</f>
        <v>STD 20 Pies</v>
      </c>
      <c r="B147" s="70">
        <f>+'1er Semestre'!B147+'2do Semestre'!B147</f>
        <v>4722</v>
      </c>
      <c r="C147" s="70">
        <f>+'1er Semestre'!C147+'2do Semestre'!C147</f>
        <v>1304</v>
      </c>
      <c r="D147" s="70">
        <f>+'1er Semestre'!D147+'2do Semestre'!D147</f>
        <v>3845</v>
      </c>
      <c r="E147" s="70">
        <f>+'1er Semestre'!E147+'2do Semestre'!E147</f>
        <v>105</v>
      </c>
      <c r="F147" s="107">
        <f>SUM(B147:E147)</f>
        <v>9976</v>
      </c>
    </row>
    <row r="148" spans="1:6" s="71" customFormat="1" ht="15">
      <c r="A148" s="76" t="str">
        <f>+Enero!A148</f>
        <v>STD 40 Pies</v>
      </c>
      <c r="B148" s="70">
        <f>+'1er Semestre'!B148+'2do Semestre'!B148</f>
        <v>483</v>
      </c>
      <c r="C148" s="70">
        <f>+'1er Semestre'!C148+'2do Semestre'!C148</f>
        <v>325</v>
      </c>
      <c r="D148" s="70">
        <f>+'1er Semestre'!D148+'2do Semestre'!D148</f>
        <v>0</v>
      </c>
      <c r="E148" s="70">
        <f>+'1er Semestre'!E148+'2do Semestre'!E148</f>
        <v>81</v>
      </c>
      <c r="F148" s="107">
        <f>SUM(B148:E148)*2</f>
        <v>1778</v>
      </c>
    </row>
    <row r="149" spans="1:6" s="71" customFormat="1" ht="15">
      <c r="A149" s="76" t="str">
        <f>+Enero!A149</f>
        <v>STD HC 40 Pies</v>
      </c>
      <c r="B149" s="70">
        <f>+'1er Semestre'!B149+'2do Semestre'!B149</f>
        <v>0</v>
      </c>
      <c r="C149" s="70">
        <f>+'1er Semestre'!C149+'2do Semestre'!C149</f>
        <v>0</v>
      </c>
      <c r="D149" s="70">
        <f>+'1er Semestre'!D149+'2do Semestre'!D149</f>
        <v>0</v>
      </c>
      <c r="E149" s="70">
        <f>+'1er Semestre'!E149+'2do Semestre'!E149</f>
        <v>0</v>
      </c>
      <c r="F149" s="107">
        <f>SUM(B149:E149)*2</f>
        <v>0</v>
      </c>
    </row>
    <row r="150" spans="1:6" s="71" customFormat="1" ht="15">
      <c r="A150" s="76" t="str">
        <f>+Enero!A150</f>
        <v>Open Top 20 Pies</v>
      </c>
      <c r="B150" s="70">
        <f>+'1er Semestre'!B150+'2do Semestre'!B150</f>
        <v>0</v>
      </c>
      <c r="C150" s="70">
        <f>+'1er Semestre'!C150+'2do Semestre'!C150</f>
        <v>0</v>
      </c>
      <c r="D150" s="70">
        <f>+'1er Semestre'!D150+'2do Semestre'!D150</f>
        <v>0</v>
      </c>
      <c r="E150" s="70">
        <f>+'1er Semestre'!E150+'2do Semestre'!E150</f>
        <v>0</v>
      </c>
      <c r="F150" s="107">
        <f>SUM(B150:E150)</f>
        <v>0</v>
      </c>
    </row>
    <row r="151" spans="1:6" s="71" customFormat="1" ht="15">
      <c r="A151" s="76" t="str">
        <f>+Enero!A151</f>
        <v>Open Top 40 Pies</v>
      </c>
      <c r="B151" s="70">
        <f>+'1er Semestre'!B151+'2do Semestre'!B151</f>
        <v>0</v>
      </c>
      <c r="C151" s="70">
        <f>+'1er Semestre'!C151+'2do Semestre'!C151</f>
        <v>0</v>
      </c>
      <c r="D151" s="70">
        <f>+'1er Semestre'!D151+'2do Semestre'!D151</f>
        <v>0</v>
      </c>
      <c r="E151" s="70">
        <f>+'1er Semestre'!E151+'2do Semestre'!E151</f>
        <v>0</v>
      </c>
      <c r="F151" s="107">
        <f>SUM(B151:E151)*2</f>
        <v>0</v>
      </c>
    </row>
    <row r="152" spans="1:6" s="71" customFormat="1" ht="15">
      <c r="A152" s="76" t="str">
        <f>+Enero!A152</f>
        <v>Flat rack 20 Pies</v>
      </c>
      <c r="B152" s="70">
        <f>+'1er Semestre'!B152+'2do Semestre'!B152</f>
        <v>0</v>
      </c>
      <c r="C152" s="70">
        <f>+'1er Semestre'!C152+'2do Semestre'!C152</f>
        <v>0</v>
      </c>
      <c r="D152" s="70">
        <f>+'1er Semestre'!D152+'2do Semestre'!D152</f>
        <v>0</v>
      </c>
      <c r="E152" s="70">
        <f>+'1er Semestre'!E152+'2do Semestre'!E152</f>
        <v>0</v>
      </c>
      <c r="F152" s="107">
        <f>SUM(B152:E152)</f>
        <v>0</v>
      </c>
    </row>
    <row r="153" spans="1:6" s="71" customFormat="1" ht="15">
      <c r="A153" s="76" t="str">
        <f>+Enero!A153</f>
        <v>Flat rack 40 Pies</v>
      </c>
      <c r="B153" s="70">
        <f>+'1er Semestre'!B153+'2do Semestre'!B153</f>
        <v>0</v>
      </c>
      <c r="C153" s="70">
        <f>+'1er Semestre'!C153+'2do Semestre'!C153</f>
        <v>8</v>
      </c>
      <c r="D153" s="70">
        <f>+'1er Semestre'!D153+'2do Semestre'!D153</f>
        <v>0</v>
      </c>
      <c r="E153" s="70">
        <f>+'1er Semestre'!E153+'2do Semestre'!E153</f>
        <v>2</v>
      </c>
      <c r="F153" s="107">
        <f>SUM(B153:E153)*2</f>
        <v>20</v>
      </c>
    </row>
    <row r="154" spans="1:6" s="71" customFormat="1" ht="15">
      <c r="A154" s="76" t="str">
        <f>+Enero!A154</f>
        <v>Open Side 20</v>
      </c>
      <c r="B154" s="70">
        <f>+'1er Semestre'!B154+'2do Semestre'!B154</f>
        <v>0</v>
      </c>
      <c r="C154" s="70">
        <f>+'1er Semestre'!C154+'2do Semestre'!C154</f>
        <v>0</v>
      </c>
      <c r="D154" s="70">
        <f>+'1er Semestre'!D154+'2do Semestre'!D154</f>
        <v>0</v>
      </c>
      <c r="E154" s="70">
        <f>+'1er Semestre'!E154+'2do Semestre'!E154</f>
        <v>0</v>
      </c>
      <c r="F154" s="107">
        <f>SUM(B154:E154)</f>
        <v>0</v>
      </c>
    </row>
    <row r="155" spans="1:6" s="71" customFormat="1" ht="15">
      <c r="A155" s="76" t="str">
        <f>+Enero!A155</f>
        <v>Tank 20</v>
      </c>
      <c r="B155" s="70">
        <f>+'1er Semestre'!B155+'2do Semestre'!B155</f>
        <v>0</v>
      </c>
      <c r="C155" s="70">
        <f>+'1er Semestre'!C155+'2do Semestre'!C155</f>
        <v>0</v>
      </c>
      <c r="D155" s="70">
        <f>+'1er Semestre'!D155+'2do Semestre'!D155</f>
        <v>0</v>
      </c>
      <c r="E155" s="70">
        <f>+'1er Semestre'!E155+'2do Semestre'!E155</f>
        <v>0</v>
      </c>
      <c r="F155" s="107">
        <f>SUM(B155:E155)</f>
        <v>0</v>
      </c>
    </row>
    <row r="156" spans="1:6" s="71" customFormat="1" ht="15">
      <c r="A156" s="108" t="s">
        <v>102</v>
      </c>
      <c r="B156" s="109">
        <f>SUM(B144:B155)</f>
        <v>11071</v>
      </c>
      <c r="C156" s="109">
        <f>SUM(C144:C155)</f>
        <v>1653</v>
      </c>
      <c r="D156" s="109">
        <f>SUM(D144:D155)</f>
        <v>9831</v>
      </c>
      <c r="E156" s="109">
        <f>SUM(E144:E155)</f>
        <v>324</v>
      </c>
      <c r="F156" s="109">
        <f>SUM(F144:F155)</f>
        <v>35781</v>
      </c>
    </row>
    <row r="157" spans="1:6" s="71" customFormat="1" ht="15.75">
      <c r="A157" s="28" t="s">
        <v>129</v>
      </c>
      <c r="B157" s="132">
        <f>+B156+C156+D156+E156</f>
        <v>22879</v>
      </c>
      <c r="C157" s="132"/>
      <c r="D157" s="132"/>
      <c r="E157" s="132"/>
      <c r="F157" s="110"/>
    </row>
    <row r="158" spans="1:6" s="71" customFormat="1" ht="15">
      <c r="A158" s="110"/>
      <c r="B158" s="110"/>
      <c r="C158" s="110"/>
      <c r="D158" s="110"/>
      <c r="E158" s="110"/>
      <c r="F158" s="110"/>
    </row>
    <row r="159" spans="1:6" s="71" customFormat="1" ht="15">
      <c r="A159" s="110"/>
      <c r="B159" s="110"/>
      <c r="C159" s="110"/>
      <c r="D159" s="110"/>
      <c r="E159" s="110"/>
      <c r="F159" s="110"/>
    </row>
    <row r="160" spans="1:6" s="71" customFormat="1" ht="15">
      <c r="A160" s="110"/>
      <c r="B160" s="110"/>
      <c r="C160" s="110"/>
      <c r="D160" s="110"/>
      <c r="E160" s="110"/>
      <c r="F160" s="110"/>
    </row>
    <row r="161" spans="1:6" s="71" customFormat="1" ht="15">
      <c r="A161" s="110"/>
      <c r="B161" s="110"/>
      <c r="C161" s="110"/>
      <c r="D161" s="110"/>
      <c r="E161" s="110"/>
      <c r="F161" s="110"/>
    </row>
    <row r="162" spans="1:6" s="71" customFormat="1" ht="15">
      <c r="A162" s="110"/>
      <c r="B162" s="110"/>
      <c r="C162" s="110"/>
      <c r="D162" s="110"/>
      <c r="E162" s="110"/>
      <c r="F162" s="110"/>
    </row>
    <row r="163" spans="1:6" s="71" customFormat="1" ht="15">
      <c r="A163" s="110"/>
      <c r="B163" s="110"/>
      <c r="C163" s="110"/>
      <c r="D163" s="110"/>
      <c r="E163" s="110"/>
      <c r="F163" s="110"/>
    </row>
    <row r="164" spans="1:6" s="71" customFormat="1" ht="15">
      <c r="A164" s="110"/>
      <c r="B164" s="110"/>
      <c r="C164" s="110"/>
      <c r="D164" s="110"/>
      <c r="E164" s="110"/>
      <c r="F164" s="110"/>
    </row>
    <row r="165" spans="1:6" s="71" customFormat="1" ht="15">
      <c r="A165" s="110"/>
      <c r="B165" s="110"/>
      <c r="C165" s="110"/>
      <c r="D165" s="110"/>
      <c r="E165" s="110"/>
      <c r="F165" s="110"/>
    </row>
    <row r="166" spans="1:6" s="71" customFormat="1" ht="15">
      <c r="A166" s="110"/>
      <c r="B166" s="110"/>
      <c r="C166" s="110"/>
      <c r="D166" s="110"/>
      <c r="E166" s="110"/>
      <c r="F166" s="110"/>
    </row>
    <row r="167" spans="1:6" s="71" customFormat="1" ht="15">
      <c r="A167" s="110"/>
      <c r="B167" s="110"/>
      <c r="C167" s="110"/>
      <c r="D167" s="110"/>
      <c r="E167" s="110"/>
      <c r="F167" s="110"/>
    </row>
    <row r="168" spans="1:6" s="71" customFormat="1" ht="15">
      <c r="A168" s="110"/>
      <c r="B168" s="110"/>
      <c r="C168" s="110"/>
      <c r="D168" s="110"/>
      <c r="E168" s="110"/>
      <c r="F168" s="110"/>
    </row>
    <row r="169" spans="1:6" s="71" customFormat="1" ht="15">
      <c r="A169" s="110"/>
      <c r="B169" s="110"/>
      <c r="C169" s="110"/>
      <c r="D169" s="110"/>
      <c r="E169" s="110"/>
      <c r="F169" s="110"/>
    </row>
    <row r="170" spans="1:6" s="71" customFormat="1" ht="15">
      <c r="A170" s="110"/>
      <c r="B170" s="110"/>
      <c r="C170" s="110"/>
      <c r="D170" s="110"/>
      <c r="E170" s="110"/>
      <c r="F170" s="110"/>
    </row>
    <row r="171" spans="1:6" s="71" customFormat="1" ht="15">
      <c r="A171" s="110"/>
      <c r="B171" s="110"/>
      <c r="C171" s="110"/>
      <c r="D171" s="110"/>
      <c r="E171" s="110"/>
      <c r="F171" s="110"/>
    </row>
    <row r="172" spans="1:6" s="71" customFormat="1" ht="15">
      <c r="A172" s="110"/>
      <c r="B172" s="110"/>
      <c r="C172" s="110"/>
      <c r="D172" s="110"/>
      <c r="E172" s="110"/>
      <c r="F172" s="110"/>
    </row>
    <row r="173" spans="1:6" s="71" customFormat="1" ht="15">
      <c r="A173" s="110"/>
      <c r="B173" s="110"/>
      <c r="C173" s="110"/>
      <c r="D173" s="110"/>
      <c r="E173" s="110"/>
      <c r="F173" s="110"/>
    </row>
    <row r="174" spans="1:6" s="71" customFormat="1" ht="15">
      <c r="A174" s="110"/>
      <c r="B174" s="110"/>
      <c r="C174" s="110"/>
      <c r="D174" s="110"/>
      <c r="E174" s="110"/>
      <c r="F174" s="110"/>
    </row>
    <row r="175" spans="1:6" s="71" customFormat="1" ht="15">
      <c r="A175" s="110"/>
      <c r="B175" s="110"/>
      <c r="C175" s="110"/>
      <c r="D175" s="110"/>
      <c r="E175" s="110"/>
      <c r="F175" s="110"/>
    </row>
    <row r="176" spans="1:6" s="71" customFormat="1" ht="15">
      <c r="A176" s="110"/>
      <c r="B176" s="110"/>
      <c r="C176" s="110"/>
      <c r="D176" s="110"/>
      <c r="E176" s="110"/>
      <c r="F176" s="110"/>
    </row>
    <row r="177" spans="1:6" s="71" customFormat="1" ht="15">
      <c r="A177" s="110"/>
      <c r="B177" s="110"/>
      <c r="C177" s="110"/>
      <c r="D177" s="110"/>
      <c r="E177" s="110"/>
      <c r="F177" s="110"/>
    </row>
    <row r="178" spans="1:6" s="71" customFormat="1" ht="15">
      <c r="A178" s="110"/>
      <c r="B178" s="110"/>
      <c r="C178" s="110"/>
      <c r="D178" s="110"/>
      <c r="E178" s="110"/>
      <c r="F178" s="110"/>
    </row>
    <row r="179" spans="1:6" s="71" customFormat="1" ht="15">
      <c r="A179" s="110"/>
      <c r="B179" s="110"/>
      <c r="C179" s="110"/>
      <c r="D179" s="110"/>
      <c r="E179" s="110"/>
      <c r="F179" s="110"/>
    </row>
    <row r="180" spans="1:6" s="71" customFormat="1" ht="15">
      <c r="A180" s="110"/>
      <c r="B180" s="110"/>
      <c r="C180" s="110"/>
      <c r="D180" s="110"/>
      <c r="E180" s="110"/>
      <c r="F180" s="110"/>
    </row>
    <row r="181" spans="1:6" s="71" customFormat="1" ht="15">
      <c r="A181" s="110"/>
      <c r="B181" s="110"/>
      <c r="C181" s="110"/>
      <c r="D181" s="110"/>
      <c r="E181" s="110"/>
      <c r="F181" s="110"/>
    </row>
    <row r="182" spans="1:6" s="71" customFormat="1" ht="15">
      <c r="A182" s="110"/>
      <c r="B182" s="110"/>
      <c r="C182" s="110"/>
      <c r="D182" s="110"/>
      <c r="E182" s="110"/>
      <c r="F182" s="110"/>
    </row>
    <row r="183" spans="1:6" s="71" customFormat="1" ht="15">
      <c r="A183" s="110"/>
      <c r="B183" s="110"/>
      <c r="C183" s="110"/>
      <c r="D183" s="110"/>
      <c r="E183" s="110"/>
      <c r="F183" s="110"/>
    </row>
    <row r="184" spans="1:6" s="71" customFormat="1" ht="15">
      <c r="A184" s="110"/>
      <c r="B184" s="110"/>
      <c r="C184" s="110"/>
      <c r="D184" s="110"/>
      <c r="E184" s="110"/>
      <c r="F184" s="110"/>
    </row>
    <row r="185" spans="1:6" s="71" customFormat="1" ht="15">
      <c r="A185" s="110"/>
      <c r="B185" s="110"/>
      <c r="C185" s="110"/>
      <c r="D185" s="110"/>
      <c r="E185" s="110"/>
      <c r="F185" s="110"/>
    </row>
    <row r="186" spans="1:6" s="71" customFormat="1" ht="15">
      <c r="A186" s="110"/>
      <c r="B186" s="110"/>
      <c r="C186" s="110"/>
      <c r="D186" s="110"/>
      <c r="E186" s="110"/>
      <c r="F186" s="110"/>
    </row>
    <row r="187" spans="1:6" s="71" customFormat="1" ht="15">
      <c r="A187" s="110"/>
      <c r="B187" s="110"/>
      <c r="C187" s="110"/>
      <c r="D187" s="110"/>
      <c r="E187" s="110"/>
      <c r="F187" s="110"/>
    </row>
    <row r="188" spans="1:6" s="71" customFormat="1" ht="15">
      <c r="A188" s="110"/>
      <c r="B188" s="110"/>
      <c r="C188" s="110"/>
      <c r="D188" s="110"/>
      <c r="E188" s="110"/>
      <c r="F188" s="110"/>
    </row>
    <row r="189" spans="1:6" s="71" customFormat="1" ht="15">
      <c r="A189" s="110"/>
      <c r="B189" s="110"/>
      <c r="C189" s="110"/>
      <c r="D189" s="110"/>
      <c r="E189" s="110"/>
      <c r="F189" s="110"/>
    </row>
  </sheetData>
  <sheetProtection sheet="1" selectLockedCells="1" selectUnlockedCells="1"/>
  <mergeCells count="17">
    <mergeCell ref="D129:E129"/>
    <mergeCell ref="D130:E130"/>
    <mergeCell ref="A1:F1"/>
    <mergeCell ref="D126:E126"/>
    <mergeCell ref="D127:E127"/>
    <mergeCell ref="D128:E128"/>
    <mergeCell ref="A123:B123"/>
    <mergeCell ref="B157:E157"/>
    <mergeCell ref="D131:E131"/>
    <mergeCell ref="D132:E132"/>
    <mergeCell ref="A141:F141"/>
    <mergeCell ref="D138:E138"/>
    <mergeCell ref="D137:E137"/>
    <mergeCell ref="D133:E133"/>
    <mergeCell ref="D134:E134"/>
    <mergeCell ref="D135:E135"/>
    <mergeCell ref="D136:E136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112">
      <selection activeCell="F135" sqref="F135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133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70">
        <v>173</v>
      </c>
      <c r="C3" s="118">
        <v>20</v>
      </c>
      <c r="D3" s="118"/>
      <c r="E3" s="118"/>
      <c r="F3" s="118"/>
    </row>
    <row r="4" spans="1:6" s="10" customFormat="1" ht="13.5" customHeight="1">
      <c r="A4" s="26" t="str">
        <f>+Enero!A4</f>
        <v>ALUMINA</v>
      </c>
      <c r="B4" s="70"/>
      <c r="C4" s="118">
        <v>56700</v>
      </c>
      <c r="D4" s="118"/>
      <c r="E4" s="118"/>
      <c r="F4" s="118"/>
    </row>
    <row r="5" spans="1:6" s="10" customFormat="1" ht="13.5" customHeight="1">
      <c r="A5" s="26" t="str">
        <f>+Enero!A5</f>
        <v>ALUMINIO</v>
      </c>
      <c r="B5" s="70">
        <f>21534+467+604+529+3307+500</f>
        <v>26941</v>
      </c>
      <c r="C5" s="118"/>
      <c r="D5" s="118"/>
      <c r="E5" s="118"/>
      <c r="F5" s="118"/>
    </row>
    <row r="6" spans="1:6" s="10" customFormat="1" ht="13.5" customHeight="1">
      <c r="A6" s="26" t="str">
        <f>+Enero!A6</f>
        <v>BAÑO CRIOLITICO</v>
      </c>
      <c r="B6" s="70"/>
      <c r="C6" s="118"/>
      <c r="D6" s="118"/>
      <c r="E6" s="118"/>
      <c r="F6" s="118"/>
    </row>
    <row r="7" spans="1:6" s="10" customFormat="1" ht="13.5" customHeight="1">
      <c r="A7" s="26" t="str">
        <f>+Enero!A7</f>
        <v>BLOQUES CATODICOS</v>
      </c>
      <c r="B7" s="70"/>
      <c r="C7" s="118">
        <f>223+246</f>
        <v>469</v>
      </c>
      <c r="D7" s="118"/>
      <c r="E7" s="118"/>
      <c r="F7" s="118"/>
    </row>
    <row r="8" spans="1:6" s="10" customFormat="1" ht="13.5" customHeight="1">
      <c r="A8" s="26" t="str">
        <f>+Enero!A8</f>
        <v>BREA</v>
      </c>
      <c r="B8" s="70"/>
      <c r="C8" s="118">
        <v>6235</v>
      </c>
      <c r="D8" s="118"/>
      <c r="E8" s="118"/>
      <c r="F8" s="118"/>
    </row>
    <row r="9" spans="1:7" s="10" customFormat="1" ht="13.5" customHeight="1">
      <c r="A9" s="26" t="str">
        <f>+Enero!A9</f>
        <v>BRIQUETA</v>
      </c>
      <c r="B9" s="70"/>
      <c r="C9" s="118"/>
      <c r="D9" s="118"/>
      <c r="E9" s="118"/>
      <c r="F9" s="118"/>
      <c r="G9" s="64" t="s">
        <v>115</v>
      </c>
    </row>
    <row r="10" spans="1:7" s="10" customFormat="1" ht="13.5" customHeight="1">
      <c r="A10" s="26" t="str">
        <f>+Enero!A10</f>
        <v>CATODOS A  GRANEL</v>
      </c>
      <c r="B10" s="70"/>
      <c r="C10" s="118">
        <v>91</v>
      </c>
      <c r="D10" s="118"/>
      <c r="E10" s="118"/>
      <c r="F10" s="118"/>
      <c r="G10" s="64" t="s">
        <v>116</v>
      </c>
    </row>
    <row r="11" spans="1:7" s="10" customFormat="1" ht="13.5" customHeight="1">
      <c r="A11" s="26" t="str">
        <f>+Enero!A11</f>
        <v>CEMENTO</v>
      </c>
      <c r="B11" s="70"/>
      <c r="C11" s="118"/>
      <c r="D11" s="118"/>
      <c r="E11" s="118"/>
      <c r="F11" s="118"/>
      <c r="G11" s="64" t="s">
        <v>117</v>
      </c>
    </row>
    <row r="12" spans="1:7" s="10" customFormat="1" ht="13.5" customHeight="1">
      <c r="A12" s="26" t="str">
        <f>+Enero!A12</f>
        <v>COKE</v>
      </c>
      <c r="B12" s="70"/>
      <c r="C12" s="118"/>
      <c r="D12" s="118">
        <v>15458</v>
      </c>
      <c r="E12" s="118"/>
      <c r="F12" s="118"/>
      <c r="G12" s="64" t="s">
        <v>118</v>
      </c>
    </row>
    <row r="13" spans="1:6" s="10" customFormat="1" ht="13.5" customHeight="1">
      <c r="A13" s="26" t="str">
        <f>+Enero!A13</f>
        <v>FLUORURO DE ALUMINIO</v>
      </c>
      <c r="B13" s="70"/>
      <c r="C13" s="118"/>
      <c r="D13" s="118"/>
      <c r="E13" s="118"/>
      <c r="F13" s="118"/>
    </row>
    <row r="14" spans="1:6" s="10" customFormat="1" ht="13.5" customHeight="1">
      <c r="A14" s="27" t="s">
        <v>20</v>
      </c>
      <c r="B14" s="70">
        <v>68</v>
      </c>
      <c r="C14" s="118">
        <f>11+13+48+23+919+404</f>
        <v>1418</v>
      </c>
      <c r="D14" s="118"/>
      <c r="E14" s="118"/>
      <c r="F14" s="118"/>
    </row>
    <row r="15" spans="1:6" s="10" customFormat="1" ht="13.5" customHeight="1">
      <c r="A15" s="26" t="str">
        <f>+Enero!A15</f>
        <v>LADRILLOS AISLANTES</v>
      </c>
      <c r="B15" s="70"/>
      <c r="C15" s="118"/>
      <c r="D15" s="118"/>
      <c r="E15" s="118"/>
      <c r="F15" s="118"/>
    </row>
    <row r="16" spans="1:6" s="10" customFormat="1" ht="13.5" customHeight="1">
      <c r="A16" s="26" t="str">
        <f>+Enero!A16</f>
        <v>LOSAS LATERALES</v>
      </c>
      <c r="B16" s="70"/>
      <c r="C16" s="118"/>
      <c r="D16" s="118"/>
      <c r="E16" s="118"/>
      <c r="F16" s="118"/>
    </row>
    <row r="17" spans="1:6" s="10" customFormat="1" ht="13.5" customHeight="1">
      <c r="A17" s="26" t="str">
        <f>+Enero!A17</f>
        <v>MAGNESIO</v>
      </c>
      <c r="B17" s="70"/>
      <c r="C17" s="118">
        <v>217</v>
      </c>
      <c r="D17" s="118"/>
      <c r="E17" s="118"/>
      <c r="F17" s="118"/>
    </row>
    <row r="18" spans="1:6" s="10" customFormat="1" ht="13.5" customHeight="1">
      <c r="A18" s="26" t="str">
        <f>+Enero!A18</f>
        <v>MAQUINAS Y APARATOS</v>
      </c>
      <c r="B18" s="70"/>
      <c r="C18" s="118"/>
      <c r="D18" s="118"/>
      <c r="E18" s="118"/>
      <c r="F18" s="118"/>
    </row>
    <row r="19" spans="1:6" s="10" customFormat="1" ht="13.5" customHeight="1">
      <c r="A19" s="26" t="str">
        <f>+Enero!A19</f>
        <v>MATERIAL EMPAQUE</v>
      </c>
      <c r="B19" s="70"/>
      <c r="C19" s="118"/>
      <c r="D19" s="118"/>
      <c r="E19" s="118"/>
      <c r="F19" s="118"/>
    </row>
    <row r="20" spans="1:6" s="10" customFormat="1" ht="13.5" customHeight="1">
      <c r="A20" s="26" t="str">
        <f>+Enero!A20</f>
        <v>MATERIAL REFRACTARIO</v>
      </c>
      <c r="B20" s="70"/>
      <c r="C20" s="118">
        <f>829+85</f>
        <v>914</v>
      </c>
      <c r="D20" s="118"/>
      <c r="E20" s="118"/>
      <c r="F20" s="118"/>
    </row>
    <row r="21" spans="1:6" s="10" customFormat="1" ht="13.5" customHeight="1">
      <c r="A21" s="26" t="str">
        <f>+Enero!A21</f>
        <v>PRODUCTOS QUIMICOS</v>
      </c>
      <c r="B21" s="70"/>
      <c r="C21" s="118"/>
      <c r="D21" s="118"/>
      <c r="E21" s="118"/>
      <c r="F21" s="118"/>
    </row>
    <row r="22" spans="1:6" s="10" customFormat="1" ht="13.5" customHeight="1">
      <c r="A22" s="26" t="str">
        <f>+Enero!A22</f>
        <v>REPUESTOS</v>
      </c>
      <c r="B22" s="70"/>
      <c r="C22" s="118"/>
      <c r="D22" s="118"/>
      <c r="E22" s="118"/>
      <c r="F22" s="118"/>
    </row>
    <row r="23" spans="1:11" s="10" customFormat="1" ht="13.5" customHeight="1">
      <c r="A23" s="26" t="str">
        <f>+Enero!A23</f>
        <v>SILICIO METALICO</v>
      </c>
      <c r="B23" s="70"/>
      <c r="C23" s="118"/>
      <c r="D23" s="118"/>
      <c r="E23" s="118"/>
      <c r="F23" s="118"/>
      <c r="K23" s="11"/>
    </row>
    <row r="24" spans="1:11" s="10" customFormat="1" ht="13.5" customHeight="1">
      <c r="A24" s="26" t="str">
        <f>+Enero!A24</f>
        <v>SUPER RAMP CP 45</v>
      </c>
      <c r="B24" s="70"/>
      <c r="C24" s="118"/>
      <c r="D24" s="118"/>
      <c r="E24" s="118"/>
      <c r="F24" s="118"/>
      <c r="K24" s="11"/>
    </row>
    <row r="25" spans="1:11" s="10" customFormat="1" ht="13.5" customHeight="1">
      <c r="A25" s="26" t="str">
        <f>+Enero!A25</f>
        <v>TEJOS DE ALUMINIO</v>
      </c>
      <c r="B25" s="70"/>
      <c r="C25" s="118"/>
      <c r="D25" s="118"/>
      <c r="E25" s="118"/>
      <c r="F25" s="118"/>
      <c r="K25" s="11"/>
    </row>
    <row r="26" spans="1:11" s="10" customFormat="1" ht="13.5" customHeight="1">
      <c r="A26" s="26" t="str">
        <f>+Enero!A26</f>
        <v> </v>
      </c>
      <c r="B26" s="70"/>
      <c r="C26" s="118"/>
      <c r="D26" s="118"/>
      <c r="E26" s="118"/>
      <c r="F26" s="118"/>
      <c r="K26" s="11"/>
    </row>
    <row r="27" spans="1:11" s="10" customFormat="1" ht="13.5" customHeight="1">
      <c r="A27" s="26" t="str">
        <f>+Enero!A27</f>
        <v> </v>
      </c>
      <c r="B27" s="70"/>
      <c r="C27" s="118"/>
      <c r="D27" s="118"/>
      <c r="E27" s="118"/>
      <c r="F27" s="118"/>
      <c r="K27" s="11"/>
    </row>
    <row r="28" spans="1:11" s="10" customFormat="1" ht="13.5" customHeight="1">
      <c r="A28" s="26" t="str">
        <f>+Enero!A28</f>
        <v> </v>
      </c>
      <c r="B28" s="70"/>
      <c r="C28" s="118"/>
      <c r="D28" s="118"/>
      <c r="E28" s="118"/>
      <c r="F28" s="118"/>
      <c r="K28" s="11"/>
    </row>
    <row r="29" spans="1:11" s="10" customFormat="1" ht="13.5" customHeight="1">
      <c r="A29" s="26" t="str">
        <f>+Enero!A29</f>
        <v> </v>
      </c>
      <c r="B29" s="70"/>
      <c r="C29" s="118"/>
      <c r="D29" s="118"/>
      <c r="E29" s="118"/>
      <c r="F29" s="118"/>
      <c r="K29" s="11"/>
    </row>
    <row r="30" spans="1:11" s="10" customFormat="1" ht="13.5" customHeight="1">
      <c r="A30" s="26" t="str">
        <f>+Enero!A30</f>
        <v> </v>
      </c>
      <c r="B30" s="70"/>
      <c r="C30" s="118"/>
      <c r="D30" s="118"/>
      <c r="E30" s="118"/>
      <c r="F30" s="118"/>
      <c r="K30" s="11"/>
    </row>
    <row r="31" spans="1:11" s="10" customFormat="1" ht="13.5" customHeight="1">
      <c r="A31" s="26" t="str">
        <f>+Enero!A31</f>
        <v> </v>
      </c>
      <c r="B31" s="70"/>
      <c r="C31" s="118"/>
      <c r="D31" s="118"/>
      <c r="E31" s="118"/>
      <c r="F31" s="118"/>
      <c r="K31" s="11"/>
    </row>
    <row r="32" spans="1:11" s="10" customFormat="1" ht="13.5" customHeight="1">
      <c r="A32" s="26" t="str">
        <f>+Enero!A32</f>
        <v> </v>
      </c>
      <c r="B32" s="70"/>
      <c r="C32" s="118"/>
      <c r="D32" s="118"/>
      <c r="E32" s="118"/>
      <c r="F32" s="118"/>
      <c r="K32" s="11"/>
    </row>
    <row r="33" spans="1:11" s="10" customFormat="1" ht="13.5" customHeight="1">
      <c r="A33" s="26" t="str">
        <f>+Enero!A33</f>
        <v> </v>
      </c>
      <c r="B33" s="70"/>
      <c r="C33" s="118"/>
      <c r="D33" s="118"/>
      <c r="E33" s="118"/>
      <c r="F33" s="118"/>
      <c r="K33" s="11"/>
    </row>
    <row r="34" spans="1:11" s="10" customFormat="1" ht="13.5" customHeight="1">
      <c r="A34" s="26" t="str">
        <f>+Enero!A34</f>
        <v> </v>
      </c>
      <c r="B34" s="70"/>
      <c r="C34" s="118"/>
      <c r="D34" s="118"/>
      <c r="E34" s="118"/>
      <c r="F34" s="118"/>
      <c r="K34" s="11"/>
    </row>
    <row r="35" spans="1:11" s="10" customFormat="1" ht="13.5" customHeight="1">
      <c r="A35" s="26" t="str">
        <f>+Enero!A35</f>
        <v> </v>
      </c>
      <c r="B35" s="70"/>
      <c r="C35" s="118"/>
      <c r="D35" s="118"/>
      <c r="E35" s="118"/>
      <c r="F35" s="118"/>
      <c r="K35" s="11"/>
    </row>
    <row r="36" spans="1:11" s="10" customFormat="1" ht="13.5" customHeight="1">
      <c r="A36" s="26" t="str">
        <f>+Enero!A36</f>
        <v> </v>
      </c>
      <c r="B36" s="70"/>
      <c r="C36" s="118"/>
      <c r="D36" s="118"/>
      <c r="E36" s="118"/>
      <c r="F36" s="118"/>
      <c r="K36" s="11"/>
    </row>
    <row r="37" spans="1:11" s="10" customFormat="1" ht="13.5" customHeight="1">
      <c r="A37" s="26" t="str">
        <f>+Enero!A37</f>
        <v> </v>
      </c>
      <c r="B37" s="70"/>
      <c r="C37" s="118"/>
      <c r="D37" s="118"/>
      <c r="E37" s="118"/>
      <c r="F37" s="118"/>
      <c r="K37" s="11"/>
    </row>
    <row r="38" spans="1:11" s="10" customFormat="1" ht="13.5" customHeight="1">
      <c r="A38" s="26" t="str">
        <f>+Enero!A38</f>
        <v> </v>
      </c>
      <c r="B38" s="70"/>
      <c r="C38" s="118"/>
      <c r="D38" s="118"/>
      <c r="E38" s="118"/>
      <c r="F38" s="118"/>
      <c r="K38" s="11"/>
    </row>
    <row r="39" spans="1:11" s="10" customFormat="1" ht="13.5" customHeight="1">
      <c r="A39" s="26" t="str">
        <f>+Enero!A39</f>
        <v> </v>
      </c>
      <c r="B39" s="70"/>
      <c r="C39" s="118"/>
      <c r="D39" s="118"/>
      <c r="E39" s="118"/>
      <c r="F39" s="118"/>
      <c r="K39" s="11"/>
    </row>
    <row r="40" spans="1:11" s="10" customFormat="1" ht="13.5" customHeight="1">
      <c r="A40" s="26" t="str">
        <f>+Enero!A40</f>
        <v>OTROS</v>
      </c>
      <c r="B40" s="119"/>
      <c r="C40" s="120">
        <f>67+10</f>
        <v>77</v>
      </c>
      <c r="D40" s="120"/>
      <c r="E40" s="120"/>
      <c r="F40" s="120"/>
      <c r="K40" s="11"/>
    </row>
    <row r="41" spans="1:11" s="10" customFormat="1" ht="13.5" customHeight="1">
      <c r="A41" s="11" t="s">
        <v>61</v>
      </c>
      <c r="B41" s="32">
        <f>SUM(B3:B40)</f>
        <v>27182</v>
      </c>
      <c r="C41" s="32">
        <f>SUM(C3:C40)</f>
        <v>66141</v>
      </c>
      <c r="D41" s="32">
        <f>SUM(D3:D40)</f>
        <v>15458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121">
        <v>271</v>
      </c>
      <c r="C43" s="122"/>
      <c r="D43" s="122">
        <v>5290</v>
      </c>
      <c r="E43" s="122"/>
      <c r="F43" s="122"/>
      <c r="K43" s="11"/>
    </row>
    <row r="44" spans="1:11" s="10" customFormat="1" ht="13.5" customHeight="1">
      <c r="A44" s="26" t="str">
        <f>+Enero!A44</f>
        <v>CENTOLLAS</v>
      </c>
      <c r="B44" s="123"/>
      <c r="C44" s="124"/>
      <c r="D44" s="124">
        <v>70</v>
      </c>
      <c r="E44" s="124"/>
      <c r="F44" s="124"/>
      <c r="K44" s="11"/>
    </row>
    <row r="45" spans="1:11" s="10" customFormat="1" ht="13.5" customHeight="1">
      <c r="A45" s="26" t="str">
        <f>+Enero!A45</f>
        <v>COMBUSTIBLES</v>
      </c>
      <c r="B45" s="70"/>
      <c r="C45" s="118"/>
      <c r="D45" s="118"/>
      <c r="E45" s="118"/>
      <c r="F45" s="118">
        <v>1234</v>
      </c>
      <c r="K45" s="11"/>
    </row>
    <row r="46" spans="1:11" s="10" customFormat="1" ht="13.5" customHeight="1">
      <c r="A46" s="26" t="str">
        <f>+Enero!A46</f>
        <v>INSUMOS</v>
      </c>
      <c r="B46" s="70"/>
      <c r="C46" s="118"/>
      <c r="D46" s="118"/>
      <c r="E46" s="118"/>
      <c r="F46" s="118"/>
      <c r="K46" s="11"/>
    </row>
    <row r="47" spans="1:11" s="10" customFormat="1" ht="13.5" customHeight="1">
      <c r="A47" s="26" t="str">
        <f>+Enero!A47</f>
        <v>LANGOSTINOS</v>
      </c>
      <c r="B47" s="70">
        <v>13163</v>
      </c>
      <c r="C47" s="118">
        <v>22</v>
      </c>
      <c r="D47" s="118"/>
      <c r="E47" s="118"/>
      <c r="F47" s="118"/>
      <c r="K47" s="11"/>
    </row>
    <row r="48" spans="1:11" s="10" customFormat="1" ht="13.5" customHeight="1">
      <c r="A48" s="26" t="str">
        <f>+Enero!A48</f>
        <v>MATERIAL EMPAQUE</v>
      </c>
      <c r="B48" s="70"/>
      <c r="C48" s="118"/>
      <c r="D48" s="118"/>
      <c r="E48" s="118"/>
      <c r="F48" s="118"/>
      <c r="K48" s="11"/>
    </row>
    <row r="49" spans="1:11" s="10" customFormat="1" ht="13.5" customHeight="1">
      <c r="A49" s="26" t="str">
        <f>+Enero!A49</f>
        <v>MERLUZA</v>
      </c>
      <c r="B49" s="119"/>
      <c r="C49" s="120"/>
      <c r="D49" s="120"/>
      <c r="E49" s="120"/>
      <c r="F49" s="120"/>
      <c r="K49" s="11"/>
    </row>
    <row r="50" spans="1:11" s="10" customFormat="1" ht="13.5" customHeight="1">
      <c r="A50" s="26" t="str">
        <f>+Enero!A50</f>
        <v>PESCADOS MARISCOS MOLUS.</v>
      </c>
      <c r="B50" s="122">
        <f>27+845</f>
        <v>872</v>
      </c>
      <c r="C50" s="122"/>
      <c r="D50" s="122">
        <v>2836</v>
      </c>
      <c r="E50" s="122"/>
      <c r="F50" s="122"/>
      <c r="K50" s="11"/>
    </row>
    <row r="51" spans="1:11" s="10" customFormat="1" ht="13.5" customHeight="1">
      <c r="A51" s="26" t="str">
        <f>+Enero!A51</f>
        <v> </v>
      </c>
      <c r="B51" s="122"/>
      <c r="C51" s="122"/>
      <c r="D51" s="122"/>
      <c r="E51" s="122"/>
      <c r="F51" s="122"/>
      <c r="K51" s="11"/>
    </row>
    <row r="52" spans="1:11" s="10" customFormat="1" ht="13.5" customHeight="1">
      <c r="A52" s="26" t="str">
        <f>+Enero!A52</f>
        <v> </v>
      </c>
      <c r="B52" s="122"/>
      <c r="C52" s="122"/>
      <c r="D52" s="122"/>
      <c r="E52" s="122"/>
      <c r="F52" s="122"/>
      <c r="K52" s="11"/>
    </row>
    <row r="53" spans="1:11" s="10" customFormat="1" ht="13.5" customHeight="1">
      <c r="A53" s="26" t="str">
        <f>+Enero!A53</f>
        <v> </v>
      </c>
      <c r="B53" s="122"/>
      <c r="C53" s="122"/>
      <c r="D53" s="122"/>
      <c r="E53" s="122"/>
      <c r="F53" s="122"/>
      <c r="K53" s="11"/>
    </row>
    <row r="54" spans="1:11" s="10" customFormat="1" ht="13.5" customHeight="1">
      <c r="A54" s="26" t="str">
        <f>+Enero!A54</f>
        <v> </v>
      </c>
      <c r="B54" s="122"/>
      <c r="C54" s="122"/>
      <c r="D54" s="122"/>
      <c r="E54" s="122"/>
      <c r="F54" s="122"/>
      <c r="K54" s="11"/>
    </row>
    <row r="55" spans="1:11" s="10" customFormat="1" ht="13.5" customHeight="1">
      <c r="A55" s="26" t="str">
        <f>+Enero!A55</f>
        <v> </v>
      </c>
      <c r="B55" s="122"/>
      <c r="C55" s="122"/>
      <c r="D55" s="122"/>
      <c r="E55" s="122"/>
      <c r="F55" s="122"/>
      <c r="K55" s="11"/>
    </row>
    <row r="56" spans="1:11" s="10" customFormat="1" ht="13.5" customHeight="1">
      <c r="A56" s="26" t="str">
        <f>+Enero!A56</f>
        <v> </v>
      </c>
      <c r="B56" s="122"/>
      <c r="C56" s="122"/>
      <c r="D56" s="122"/>
      <c r="E56" s="122"/>
      <c r="F56" s="122"/>
      <c r="K56" s="11"/>
    </row>
    <row r="57" spans="1:11" s="10" customFormat="1" ht="13.5" customHeight="1">
      <c r="A57" s="26" t="str">
        <f>+Enero!A57</f>
        <v> </v>
      </c>
      <c r="B57" s="122"/>
      <c r="C57" s="122"/>
      <c r="D57" s="122"/>
      <c r="E57" s="122"/>
      <c r="F57" s="122"/>
      <c r="K57" s="11"/>
    </row>
    <row r="58" spans="1:11" s="10" customFormat="1" ht="13.5" customHeight="1">
      <c r="A58" s="26" t="str">
        <f>+Enero!A58</f>
        <v> </v>
      </c>
      <c r="B58" s="122"/>
      <c r="C58" s="122"/>
      <c r="D58" s="122"/>
      <c r="E58" s="122"/>
      <c r="F58" s="122"/>
      <c r="K58" s="11"/>
    </row>
    <row r="59" spans="1:11" s="10" customFormat="1" ht="13.5" customHeight="1">
      <c r="A59" s="26" t="str">
        <f>+Enero!A59</f>
        <v> </v>
      </c>
      <c r="B59" s="122"/>
      <c r="C59" s="122"/>
      <c r="D59" s="122"/>
      <c r="E59" s="122"/>
      <c r="F59" s="122"/>
      <c r="K59" s="11"/>
    </row>
    <row r="60" spans="1:11" s="10" customFormat="1" ht="13.5" customHeight="1">
      <c r="A60" s="26" t="str">
        <f>+Enero!A60</f>
        <v> </v>
      </c>
      <c r="B60" s="122"/>
      <c r="C60" s="122"/>
      <c r="D60" s="122"/>
      <c r="E60" s="122"/>
      <c r="F60" s="122"/>
      <c r="K60" s="11"/>
    </row>
    <row r="61" spans="1:11" s="10" customFormat="1" ht="13.5" customHeight="1">
      <c r="A61" s="26" t="str">
        <f>+Enero!A61</f>
        <v>OTROS</v>
      </c>
      <c r="B61" s="122"/>
      <c r="C61" s="122">
        <v>10</v>
      </c>
      <c r="D61" s="122"/>
      <c r="E61" s="122"/>
      <c r="F61" s="122"/>
      <c r="K61" s="11"/>
    </row>
    <row r="62" spans="1:11" s="10" customFormat="1" ht="13.5" customHeight="1">
      <c r="A62" s="28" t="s">
        <v>62</v>
      </c>
      <c r="B62" s="32">
        <f>SUM(B43:B61)</f>
        <v>14306</v>
      </c>
      <c r="C62" s="32">
        <f>SUM(C43:C61)</f>
        <v>32</v>
      </c>
      <c r="D62" s="32">
        <f>SUM(D43:D61)</f>
        <v>8196</v>
      </c>
      <c r="E62" s="32">
        <f>SUM(E43:E61)</f>
        <v>0</v>
      </c>
      <c r="F62" s="32">
        <f>SUM(F43:F61)</f>
        <v>1234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124">
        <f>50+148+29</f>
        <v>227</v>
      </c>
      <c r="C64" s="124"/>
      <c r="D64" s="124"/>
      <c r="E64" s="124"/>
      <c r="F64" s="124"/>
      <c r="K64" s="11"/>
    </row>
    <row r="65" spans="1:11" s="10" customFormat="1" ht="13.5" customHeight="1">
      <c r="A65" s="8" t="str">
        <f>+Enero!A65</f>
        <v>LANA </v>
      </c>
      <c r="B65" s="118">
        <f>387+24</f>
        <v>411</v>
      </c>
      <c r="C65" s="118"/>
      <c r="D65" s="118"/>
      <c r="E65" s="118"/>
      <c r="F65" s="118"/>
      <c r="K65" s="11"/>
    </row>
    <row r="66" spans="1:11" s="10" customFormat="1" ht="13.5" customHeight="1">
      <c r="A66" s="8" t="str">
        <f>+Enero!A66</f>
        <v>LANA LAVADA</v>
      </c>
      <c r="B66" s="118">
        <v>43</v>
      </c>
      <c r="C66" s="118"/>
      <c r="D66" s="118"/>
      <c r="E66" s="118"/>
      <c r="F66" s="118"/>
      <c r="K66" s="11"/>
    </row>
    <row r="67" spans="1:11" s="10" customFormat="1" ht="13.5" customHeight="1">
      <c r="A67" s="8" t="str">
        <f>+Enero!A67</f>
        <v>LANA SUCIA</v>
      </c>
      <c r="B67" s="118">
        <v>153</v>
      </c>
      <c r="C67" s="118"/>
      <c r="D67" s="118"/>
      <c r="E67" s="118"/>
      <c r="F67" s="118"/>
      <c r="K67" s="11"/>
    </row>
    <row r="68" spans="1:11" s="10" customFormat="1" ht="13.5" customHeight="1">
      <c r="A68" s="8" t="str">
        <f>+Enero!A68</f>
        <v>LANA TOPS</v>
      </c>
      <c r="B68" s="118">
        <v>175</v>
      </c>
      <c r="C68" s="118"/>
      <c r="D68" s="118"/>
      <c r="E68" s="118"/>
      <c r="F68" s="118"/>
      <c r="K68" s="11"/>
    </row>
    <row r="69" spans="1:11" s="10" customFormat="1" ht="13.5" customHeight="1">
      <c r="A69" s="8" t="str">
        <f>+Enero!A69</f>
        <v>LANA BLOUOSSE</v>
      </c>
      <c r="B69" s="70">
        <v>33</v>
      </c>
      <c r="C69" s="118"/>
      <c r="D69" s="118"/>
      <c r="E69" s="118"/>
      <c r="F69" s="118"/>
      <c r="K69" s="11"/>
    </row>
    <row r="70" spans="1:11" s="10" customFormat="1" ht="13.5" customHeight="1">
      <c r="A70" s="8" t="str">
        <f>+Enero!A70</f>
        <v>LANA PEINADA</v>
      </c>
      <c r="B70" s="70">
        <v>384</v>
      </c>
      <c r="C70" s="118"/>
      <c r="D70" s="118"/>
      <c r="E70" s="118"/>
      <c r="F70" s="118"/>
      <c r="K70" s="11"/>
    </row>
    <row r="71" spans="1:11" s="10" customFormat="1" ht="13.5" customHeight="1">
      <c r="A71" s="8" t="str">
        <f>+Enero!A71</f>
        <v> </v>
      </c>
      <c r="B71" s="70"/>
      <c r="C71" s="118"/>
      <c r="D71" s="118"/>
      <c r="E71" s="118"/>
      <c r="F71" s="118"/>
      <c r="K71" s="11"/>
    </row>
    <row r="72" spans="1:11" s="10" customFormat="1" ht="13.5" customHeight="1">
      <c r="A72" s="8" t="str">
        <f>+Enero!A72</f>
        <v> </v>
      </c>
      <c r="B72" s="70"/>
      <c r="C72" s="118"/>
      <c r="D72" s="118"/>
      <c r="E72" s="118"/>
      <c r="F72" s="118"/>
      <c r="K72" s="11"/>
    </row>
    <row r="73" spans="1:11" s="10" customFormat="1" ht="13.5" customHeight="1">
      <c r="A73" s="8" t="str">
        <f>+Enero!A73</f>
        <v> </v>
      </c>
      <c r="B73" s="70"/>
      <c r="C73" s="118"/>
      <c r="D73" s="118"/>
      <c r="E73" s="118"/>
      <c r="F73" s="118"/>
      <c r="K73" s="11"/>
    </row>
    <row r="74" spans="1:11" s="10" customFormat="1" ht="13.5" customHeight="1">
      <c r="A74" s="8" t="str">
        <f>+Enero!A74</f>
        <v> </v>
      </c>
      <c r="B74" s="70"/>
      <c r="C74" s="118"/>
      <c r="D74" s="118"/>
      <c r="E74" s="118"/>
      <c r="F74" s="118"/>
      <c r="K74" s="11"/>
    </row>
    <row r="75" spans="1:11" s="10" customFormat="1" ht="13.5" customHeight="1">
      <c r="A75" s="8" t="str">
        <f>+Enero!A75</f>
        <v> </v>
      </c>
      <c r="B75" s="70"/>
      <c r="C75" s="118"/>
      <c r="D75" s="118"/>
      <c r="E75" s="118"/>
      <c r="F75" s="118"/>
      <c r="K75" s="11"/>
    </row>
    <row r="76" spans="1:11" s="10" customFormat="1" ht="13.5" customHeight="1">
      <c r="A76" s="8" t="str">
        <f>+Enero!A76</f>
        <v> </v>
      </c>
      <c r="B76" s="70"/>
      <c r="C76" s="118"/>
      <c r="D76" s="118"/>
      <c r="E76" s="118"/>
      <c r="F76" s="118"/>
      <c r="K76" s="11"/>
    </row>
    <row r="77" spans="1:11" s="10" customFormat="1" ht="13.5" customHeight="1">
      <c r="A77" s="8" t="str">
        <f>+Enero!A77</f>
        <v>OTROS</v>
      </c>
      <c r="B77" s="70"/>
      <c r="C77" s="118"/>
      <c r="D77" s="118"/>
      <c r="E77" s="118"/>
      <c r="F77" s="118"/>
      <c r="K77" s="11"/>
    </row>
    <row r="78" spans="1:6" s="10" customFormat="1" ht="13.5" customHeight="1">
      <c r="A78" s="11" t="s">
        <v>63</v>
      </c>
      <c r="B78" s="39">
        <f>SUM(B64:B77)</f>
        <v>1426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22">
        <v>6</v>
      </c>
      <c r="C105" s="122"/>
      <c r="D105" s="122"/>
      <c r="E105" s="122"/>
      <c r="F105" s="122"/>
    </row>
    <row r="106" spans="1:6" s="10" customFormat="1" ht="13.5" customHeight="1">
      <c r="A106" s="23" t="str">
        <f>+Enero!A106</f>
        <v>CARNES COMESTIBLES</v>
      </c>
      <c r="B106" s="122"/>
      <c r="C106" s="122"/>
      <c r="D106" s="122"/>
      <c r="E106" s="122"/>
      <c r="F106" s="122"/>
    </row>
    <row r="107" spans="1:11" s="10" customFormat="1" ht="13.5" customHeight="1">
      <c r="A107" s="23" t="str">
        <f>+Enero!A107</f>
        <v>CONCENTRADO DE PLATA</v>
      </c>
      <c r="B107" s="122"/>
      <c r="C107" s="122"/>
      <c r="D107" s="122"/>
      <c r="E107" s="122"/>
      <c r="F107" s="122"/>
      <c r="K107" s="3"/>
    </row>
    <row r="108" spans="1:6" s="10" customFormat="1" ht="13.5" customHeight="1">
      <c r="A108" s="23" t="str">
        <f>+Enero!A108</f>
        <v>DONACIONES INTERNAC.</v>
      </c>
      <c r="B108" s="127"/>
      <c r="C108" s="127"/>
      <c r="D108" s="127"/>
      <c r="E108" s="127"/>
      <c r="F108" s="127"/>
    </row>
    <row r="109" spans="1:6" s="10" customFormat="1" ht="13.5" customHeight="1">
      <c r="A109" s="23" t="str">
        <f>+Enero!A109</f>
        <v>EFECTOS PERSONALES</v>
      </c>
      <c r="B109" s="127"/>
      <c r="C109" s="127"/>
      <c r="D109" s="127"/>
      <c r="E109" s="127"/>
      <c r="F109" s="127"/>
    </row>
    <row r="110" spans="1:6" s="10" customFormat="1" ht="13.5" customHeight="1">
      <c r="A110" s="23" t="str">
        <f>+Enero!A110</f>
        <v>MAQUINAS Y APARATOS</v>
      </c>
      <c r="B110" s="122"/>
      <c r="C110" s="122">
        <v>903</v>
      </c>
      <c r="D110" s="122"/>
      <c r="E110" s="122"/>
      <c r="F110" s="122"/>
    </row>
    <row r="111" spans="1:6" s="10" customFormat="1" ht="13.5" customHeight="1">
      <c r="A111" s="23" t="str">
        <f>+Enero!A111</f>
        <v>GENERADORES EOLICOS</v>
      </c>
      <c r="B111" s="122"/>
      <c r="C111" s="122"/>
      <c r="D111" s="122"/>
      <c r="E111" s="122"/>
      <c r="F111" s="122"/>
    </row>
    <row r="112" spans="1:6" s="10" customFormat="1" ht="13.5" customHeight="1">
      <c r="A112" s="23" t="str">
        <f>+Enero!A112</f>
        <v> </v>
      </c>
      <c r="B112" s="122"/>
      <c r="C112" s="122"/>
      <c r="D112" s="122"/>
      <c r="E112" s="122"/>
      <c r="F112" s="122"/>
    </row>
    <row r="113" spans="1:6" s="10" customFormat="1" ht="13.5" customHeight="1">
      <c r="A113" s="23" t="str">
        <f>+Enero!A113</f>
        <v> </v>
      </c>
      <c r="B113" s="122"/>
      <c r="C113" s="122"/>
      <c r="D113" s="122"/>
      <c r="E113" s="122"/>
      <c r="F113" s="122"/>
    </row>
    <row r="114" spans="1:6" s="10" customFormat="1" ht="13.5" customHeight="1">
      <c r="A114" s="23" t="str">
        <f>+Enero!A114</f>
        <v> </v>
      </c>
      <c r="B114" s="122"/>
      <c r="C114" s="122"/>
      <c r="D114" s="122"/>
      <c r="E114" s="122"/>
      <c r="F114" s="122"/>
    </row>
    <row r="115" spans="1:6" s="10" customFormat="1" ht="13.5" customHeight="1">
      <c r="A115" s="23" t="str">
        <f>+Enero!A115</f>
        <v> </v>
      </c>
      <c r="B115" s="122"/>
      <c r="C115" s="122"/>
      <c r="D115" s="122"/>
      <c r="E115" s="122"/>
      <c r="F115" s="122"/>
    </row>
    <row r="116" spans="1:6" s="10" customFormat="1" ht="13.5" customHeight="1">
      <c r="A116" s="23" t="str">
        <f>+Enero!A116</f>
        <v> </v>
      </c>
      <c r="B116" s="122"/>
      <c r="C116" s="122"/>
      <c r="D116" s="122"/>
      <c r="E116" s="122"/>
      <c r="F116" s="122"/>
    </row>
    <row r="117" spans="1:6" s="10" customFormat="1" ht="13.5" customHeight="1">
      <c r="A117" s="23" t="str">
        <f>+Enero!A117</f>
        <v> </v>
      </c>
      <c r="B117" s="122"/>
      <c r="C117" s="122"/>
      <c r="D117" s="122"/>
      <c r="E117" s="122"/>
      <c r="F117" s="122"/>
    </row>
    <row r="118" spans="1:6" s="10" customFormat="1" ht="13.5" customHeight="1">
      <c r="A118" s="23" t="str">
        <f>+Enero!A118</f>
        <v> </v>
      </c>
      <c r="B118" s="122"/>
      <c r="C118" s="122"/>
      <c r="D118" s="122"/>
      <c r="E118" s="122"/>
      <c r="F118" s="122"/>
    </row>
    <row r="119" spans="1:6" s="10" customFormat="1" ht="13.5" customHeight="1">
      <c r="A119" s="23" t="str">
        <f>+Enero!A119</f>
        <v>OTROS</v>
      </c>
      <c r="B119" s="122"/>
      <c r="C119" s="122"/>
      <c r="D119" s="122"/>
      <c r="E119" s="122"/>
      <c r="F119" s="122"/>
    </row>
    <row r="120" spans="1:6" s="10" customFormat="1" ht="13.5" customHeight="1">
      <c r="A120" s="28" t="s">
        <v>69</v>
      </c>
      <c r="B120" s="32">
        <f>SUM(B105:B119)</f>
        <v>6</v>
      </c>
      <c r="C120" s="32">
        <f>SUM(C105:C119)</f>
        <v>903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42920</v>
      </c>
      <c r="C122" s="41">
        <f>+C41+C62+C78+C89+C103+C120</f>
        <v>67076</v>
      </c>
      <c r="D122" s="41">
        <f>+D41+D62+D78+D89+D103+D120</f>
        <v>23654</v>
      </c>
      <c r="E122" s="41">
        <f>+E41+E62+E78+E89+E103+E120</f>
        <v>0</v>
      </c>
      <c r="F122" s="41">
        <f>+F41+F62+F78+F89+F103+F120</f>
        <v>1234</v>
      </c>
    </row>
    <row r="123" spans="1:6" s="11" customFormat="1" ht="26.25" customHeight="1">
      <c r="A123" s="139" t="s">
        <v>73</v>
      </c>
      <c r="B123" s="140"/>
      <c r="C123" s="42">
        <f>B122+C122+D122+E122+F122</f>
        <v>134884</v>
      </c>
      <c r="D123" s="3"/>
      <c r="E123" s="3"/>
      <c r="F123" s="3"/>
    </row>
    <row r="124" spans="1:6" s="11" customFormat="1" ht="13.5" customHeight="1">
      <c r="A124" s="43" t="s">
        <v>49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27182</v>
      </c>
      <c r="C126" s="6"/>
      <c r="D126" s="133" t="s">
        <v>34</v>
      </c>
      <c r="E126" s="133"/>
      <c r="F126" s="114">
        <v>5</v>
      </c>
    </row>
    <row r="127" spans="1:6" s="11" customFormat="1" ht="13.5" customHeight="1">
      <c r="A127" s="52" t="s">
        <v>75</v>
      </c>
      <c r="B127" s="16">
        <f>+B62</f>
        <v>14306</v>
      </c>
      <c r="C127" s="7">
        <f>D100+D78+D12+D65</f>
        <v>15458</v>
      </c>
      <c r="D127" s="133" t="s">
        <v>35</v>
      </c>
      <c r="E127" s="133"/>
      <c r="F127" s="114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14">
        <v>1</v>
      </c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14"/>
    </row>
    <row r="130" spans="1:6" s="11" customFormat="1" ht="13.5" customHeight="1">
      <c r="A130" s="52" t="s">
        <v>76</v>
      </c>
      <c r="B130" s="16">
        <f>+B78</f>
        <v>1426</v>
      </c>
      <c r="C130" s="6"/>
      <c r="D130" s="133" t="s">
        <v>40</v>
      </c>
      <c r="E130" s="133"/>
      <c r="F130" s="114">
        <v>9</v>
      </c>
    </row>
    <row r="131" spans="1:6" s="11" customFormat="1" ht="13.5" customHeight="1">
      <c r="A131" s="15" t="s">
        <v>39</v>
      </c>
      <c r="B131" s="16">
        <f>+B120</f>
        <v>6</v>
      </c>
      <c r="C131" s="6"/>
      <c r="D131" s="133" t="s">
        <v>41</v>
      </c>
      <c r="E131" s="133"/>
      <c r="F131" s="114"/>
    </row>
    <row r="132" spans="1:6" s="11" customFormat="1" ht="13.5" customHeight="1">
      <c r="A132" s="53" t="s">
        <v>77</v>
      </c>
      <c r="B132" s="54">
        <f>SUM(B126:B131)</f>
        <v>42920</v>
      </c>
      <c r="C132" s="6"/>
      <c r="D132" s="133" t="s">
        <v>42</v>
      </c>
      <c r="E132" s="133"/>
      <c r="F132" s="114">
        <v>9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14">
        <v>1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14">
        <v>8</v>
      </c>
    </row>
    <row r="135" spans="1:6" s="11" customFormat="1" ht="13.5" customHeight="1">
      <c r="A135" s="17" t="s">
        <v>6</v>
      </c>
      <c r="B135" s="18">
        <f>+C4</f>
        <v>56700</v>
      </c>
      <c r="C135" s="1"/>
      <c r="D135" s="133" t="s">
        <v>45</v>
      </c>
      <c r="E135" s="133"/>
      <c r="F135" s="114">
        <v>5</v>
      </c>
    </row>
    <row r="136" spans="1:6" s="11" customFormat="1" ht="13.5" customHeight="1">
      <c r="A136" s="17" t="s">
        <v>10</v>
      </c>
      <c r="B136" s="18">
        <f>+C8</f>
        <v>6235</v>
      </c>
      <c r="C136" s="1"/>
      <c r="D136" s="137" t="s">
        <v>83</v>
      </c>
      <c r="E136" s="133"/>
      <c r="F136" s="114">
        <v>1</v>
      </c>
    </row>
    <row r="137" spans="1:6" s="11" customFormat="1" ht="13.5" customHeight="1">
      <c r="A137" s="17" t="s">
        <v>39</v>
      </c>
      <c r="B137" s="18">
        <f>+C122-C4-C8-C111</f>
        <v>4141</v>
      </c>
      <c r="C137" s="1"/>
      <c r="D137" s="137" t="s">
        <v>84</v>
      </c>
      <c r="E137" s="133"/>
      <c r="F137" s="114">
        <v>1</v>
      </c>
    </row>
    <row r="138" spans="1:6" s="11" customFormat="1" ht="13.5" customHeight="1">
      <c r="A138" s="17" t="s">
        <v>132</v>
      </c>
      <c r="B138" s="130">
        <f>C111</f>
        <v>0</v>
      </c>
      <c r="C138" s="1"/>
      <c r="D138" s="135" t="s">
        <v>48</v>
      </c>
      <c r="E138" s="136"/>
      <c r="F138" s="113">
        <f>SUM(F126:F137)</f>
        <v>40</v>
      </c>
    </row>
    <row r="139" spans="1:6" s="11" customFormat="1" ht="15">
      <c r="A139" s="56" t="s">
        <v>78</v>
      </c>
      <c r="B139" s="55">
        <f>SUM(B135:B138)</f>
        <v>67076</v>
      </c>
      <c r="C139" s="59" t="str">
        <f>+A1</f>
        <v>Febrero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76">
        <v>1</v>
      </c>
      <c r="C144" s="107"/>
      <c r="D144" s="107"/>
      <c r="E144" s="107"/>
      <c r="F144" s="57">
        <f>SUM(B144:E144)</f>
        <v>1</v>
      </c>
    </row>
    <row r="145" spans="1:6" s="10" customFormat="1" ht="15">
      <c r="A145" s="28" t="str">
        <f>+Enero!A145</f>
        <v>Reefer 40 Pies</v>
      </c>
      <c r="B145" s="76">
        <v>535</v>
      </c>
      <c r="C145" s="107">
        <v>1</v>
      </c>
      <c r="D145" s="107">
        <v>679</v>
      </c>
      <c r="E145" s="107">
        <v>11</v>
      </c>
      <c r="F145" s="57">
        <f>SUM(B145:E145)*2</f>
        <v>2452</v>
      </c>
    </row>
    <row r="146" spans="1:6" s="10" customFormat="1" ht="15">
      <c r="A146" s="28" t="str">
        <f>+Enero!A146</f>
        <v>Reefer HC 40 Pies</v>
      </c>
      <c r="B146" s="76"/>
      <c r="C146" s="107"/>
      <c r="D146" s="107"/>
      <c r="E146" s="10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76">
        <v>412</v>
      </c>
      <c r="C147" s="107">
        <v>120</v>
      </c>
      <c r="D147" s="107">
        <v>493</v>
      </c>
      <c r="E147" s="107"/>
      <c r="F147" s="57">
        <f aca="true" t="shared" si="0" ref="F147:F155">SUM(B147:E147)</f>
        <v>1025</v>
      </c>
    </row>
    <row r="148" spans="1:6" s="10" customFormat="1" ht="15">
      <c r="A148" s="28" t="str">
        <f>+Enero!A148</f>
        <v>STD 40 Pies</v>
      </c>
      <c r="B148" s="107">
        <v>42</v>
      </c>
      <c r="C148" s="107">
        <v>23</v>
      </c>
      <c r="D148" s="107"/>
      <c r="E148" s="107"/>
      <c r="F148" s="57">
        <f>SUM(B148:E148)*2</f>
        <v>130</v>
      </c>
    </row>
    <row r="149" spans="1:6" s="10" customFormat="1" ht="15">
      <c r="A149" s="28" t="str">
        <f>+Enero!A149</f>
        <v>STD HC 40 Pies</v>
      </c>
      <c r="B149" s="107"/>
      <c r="C149" s="107"/>
      <c r="D149" s="107"/>
      <c r="E149" s="10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107"/>
      <c r="C150" s="107"/>
      <c r="D150" s="107"/>
      <c r="E150" s="107"/>
      <c r="F150" s="57">
        <f t="shared" si="0"/>
        <v>0</v>
      </c>
    </row>
    <row r="151" spans="1:6" s="10" customFormat="1" ht="15">
      <c r="A151" s="28" t="str">
        <f>+Enero!A151</f>
        <v>Open Top 40 Pies</v>
      </c>
      <c r="B151" s="107"/>
      <c r="C151" s="107"/>
      <c r="D151" s="107"/>
      <c r="E151" s="10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107"/>
      <c r="C152" s="107"/>
      <c r="D152" s="107"/>
      <c r="E152" s="107"/>
      <c r="F152" s="57">
        <f t="shared" si="0"/>
        <v>0</v>
      </c>
    </row>
    <row r="153" spans="1:6" s="10" customFormat="1" ht="15">
      <c r="A153" s="28" t="str">
        <f>+Enero!A153</f>
        <v>Flat rack 40 Pies</v>
      </c>
      <c r="B153" s="107"/>
      <c r="C153" s="107">
        <v>1</v>
      </c>
      <c r="D153" s="107"/>
      <c r="E153" s="107"/>
      <c r="F153" s="57">
        <f>SUM(B153:E153)*2</f>
        <v>2</v>
      </c>
    </row>
    <row r="154" spans="1:6" s="10" customFormat="1" ht="15">
      <c r="A154" s="28" t="str">
        <f>+Enero!A154</f>
        <v>Open Side 20</v>
      </c>
      <c r="B154" s="107"/>
      <c r="C154" s="107"/>
      <c r="D154" s="107"/>
      <c r="E154" s="107"/>
      <c r="F154" s="57">
        <f t="shared" si="0"/>
        <v>0</v>
      </c>
    </row>
    <row r="155" spans="1:6" s="10" customFormat="1" ht="15">
      <c r="A155" s="28" t="str">
        <f>+Enero!A155</f>
        <v>Tank 20</v>
      </c>
      <c r="B155" s="107"/>
      <c r="C155" s="107"/>
      <c r="D155" s="107"/>
      <c r="E155" s="107"/>
      <c r="F155" s="57">
        <f t="shared" si="0"/>
        <v>0</v>
      </c>
    </row>
    <row r="156" spans="1:6" s="10" customFormat="1" ht="15">
      <c r="A156" s="62" t="s">
        <v>102</v>
      </c>
      <c r="B156" s="63">
        <f>SUM(B144:B155)</f>
        <v>990</v>
      </c>
      <c r="C156" s="63">
        <f>SUM(C144:C155)</f>
        <v>145</v>
      </c>
      <c r="D156" s="63">
        <f>SUM(D144:D155)</f>
        <v>1172</v>
      </c>
      <c r="E156" s="63">
        <f>SUM(E144:E155)</f>
        <v>11</v>
      </c>
      <c r="F156" s="63">
        <f>SUM(F144:F155)</f>
        <v>3610</v>
      </c>
    </row>
    <row r="157" spans="1:6" s="10" customFormat="1" ht="15.75">
      <c r="A157" s="28" t="s">
        <v>129</v>
      </c>
      <c r="B157" s="132">
        <f>+B156+C156+D156+E156</f>
        <v>2318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B157:E157"/>
    <mergeCell ref="D134:E134"/>
    <mergeCell ref="D135:E135"/>
    <mergeCell ref="D136:E136"/>
    <mergeCell ref="A141:F141"/>
    <mergeCell ref="D138:E138"/>
    <mergeCell ref="D137:E137"/>
    <mergeCell ref="A1:F1"/>
    <mergeCell ref="D126:E126"/>
    <mergeCell ref="D127:E127"/>
    <mergeCell ref="D128:E128"/>
    <mergeCell ref="A123:B123"/>
    <mergeCell ref="D133:E133"/>
    <mergeCell ref="D129:E129"/>
    <mergeCell ref="D130:E130"/>
    <mergeCell ref="D131:E131"/>
    <mergeCell ref="D132:E132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zoomScalePageLayoutView="0" workbookViewId="0" topLeftCell="A106">
      <selection activeCell="D13" sqref="D13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134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19">
        <v>150</v>
      </c>
      <c r="C3" s="19"/>
      <c r="D3" s="19"/>
      <c r="E3" s="19"/>
      <c r="F3" s="19"/>
    </row>
    <row r="4" spans="1:6" s="10" customFormat="1" ht="13.5" customHeight="1">
      <c r="A4" s="26" t="str">
        <f>+Enero!A4</f>
        <v>ALUMINA</v>
      </c>
      <c r="B4" s="19"/>
      <c r="C4" s="19">
        <v>49300</v>
      </c>
      <c r="D4" s="19"/>
      <c r="E4" s="19"/>
      <c r="F4" s="19"/>
    </row>
    <row r="5" spans="1:6" s="10" customFormat="1" ht="13.5" customHeight="1">
      <c r="A5" s="26" t="str">
        <f>+Enero!A5</f>
        <v>ALUMINIO</v>
      </c>
      <c r="B5" s="19">
        <f>22930+1232+500</f>
        <v>24662</v>
      </c>
      <c r="C5" s="19"/>
      <c r="D5" s="19"/>
      <c r="E5" s="19"/>
      <c r="F5" s="19"/>
    </row>
    <row r="6" spans="1:6" s="10" customFormat="1" ht="13.5" customHeight="1">
      <c r="A6" s="26" t="str">
        <f>+Enero!A6</f>
        <v>BAÑO CRIOLITICO</v>
      </c>
      <c r="B6" s="19"/>
      <c r="C6" s="19"/>
      <c r="D6" s="19"/>
      <c r="E6" s="19"/>
      <c r="F6" s="19"/>
    </row>
    <row r="7" spans="1:6" s="10" customFormat="1" ht="13.5" customHeight="1">
      <c r="A7" s="26" t="str">
        <f>+Enero!A7</f>
        <v>BLOQUES CATODICOS</v>
      </c>
      <c r="B7" s="19"/>
      <c r="C7" s="19"/>
      <c r="D7" s="19"/>
      <c r="E7" s="19"/>
      <c r="F7" s="19"/>
    </row>
    <row r="8" spans="1:6" s="10" customFormat="1" ht="13.5" customHeight="1">
      <c r="A8" s="26" t="str">
        <f>+Enero!A8</f>
        <v>BREA</v>
      </c>
      <c r="B8" s="19"/>
      <c r="C8" s="19">
        <v>5519</v>
      </c>
      <c r="D8" s="19"/>
      <c r="E8" s="19"/>
      <c r="F8" s="19"/>
    </row>
    <row r="9" spans="1:6" s="10" customFormat="1" ht="13.5" customHeight="1">
      <c r="A9" s="26" t="str">
        <f>+Enero!A9</f>
        <v>BRIQUETA</v>
      </c>
      <c r="B9" s="19"/>
      <c r="C9" s="19">
        <v>44</v>
      </c>
      <c r="D9" s="19"/>
      <c r="E9" s="19"/>
      <c r="F9" s="19"/>
    </row>
    <row r="10" spans="1:7" s="10" customFormat="1" ht="13.5" customHeight="1">
      <c r="A10" s="26" t="str">
        <f>+Enero!A10</f>
        <v>CATODOS A  GRANEL</v>
      </c>
      <c r="B10" s="19"/>
      <c r="C10" s="19">
        <v>21</v>
      </c>
      <c r="D10" s="19"/>
      <c r="E10" s="19"/>
      <c r="F10" s="19"/>
      <c r="G10" s="64" t="s">
        <v>115</v>
      </c>
    </row>
    <row r="11" spans="1:7" s="10" customFormat="1" ht="13.5" customHeight="1">
      <c r="A11" s="26" t="str">
        <f>+Enero!A11</f>
        <v>CEMENTO</v>
      </c>
      <c r="B11" s="19"/>
      <c r="C11" s="19"/>
      <c r="D11" s="19"/>
      <c r="E11" s="19"/>
      <c r="F11" s="19"/>
      <c r="G11" s="64" t="s">
        <v>116</v>
      </c>
    </row>
    <row r="12" spans="1:7" s="10" customFormat="1" ht="13.5" customHeight="1">
      <c r="A12" s="26" t="str">
        <f>+Enero!A12</f>
        <v>COKE</v>
      </c>
      <c r="B12" s="19"/>
      <c r="C12" s="19"/>
      <c r="D12" s="19">
        <v>15064</v>
      </c>
      <c r="E12" s="19"/>
      <c r="F12" s="19"/>
      <c r="G12" s="64" t="s">
        <v>117</v>
      </c>
    </row>
    <row r="13" spans="1:7" s="10" customFormat="1" ht="13.5" customHeight="1">
      <c r="A13" s="26" t="str">
        <f>+Enero!A13</f>
        <v>FLUORURO DE ALUMINIO</v>
      </c>
      <c r="B13" s="19"/>
      <c r="C13" s="19">
        <v>275</v>
      </c>
      <c r="D13" s="19"/>
      <c r="E13" s="19"/>
      <c r="F13" s="19"/>
      <c r="G13" s="64" t="s">
        <v>118</v>
      </c>
    </row>
    <row r="14" spans="1:6" s="10" customFormat="1" ht="13.5" customHeight="1">
      <c r="A14" s="26" t="str">
        <f>+Enero!A14</f>
        <v>INSUMOS</v>
      </c>
      <c r="B14" s="19"/>
      <c r="C14" s="19">
        <f>26+20+17+70+164+1090+27</f>
        <v>1414</v>
      </c>
      <c r="D14" s="19"/>
      <c r="E14" s="19"/>
      <c r="F14" s="19"/>
    </row>
    <row r="15" spans="1:6" s="10" customFormat="1" ht="13.5" customHeight="1">
      <c r="A15" s="26" t="str">
        <f>+Enero!A15</f>
        <v>LADRILLOS AISLANTES</v>
      </c>
      <c r="B15" s="19"/>
      <c r="C15" s="19">
        <v>22</v>
      </c>
      <c r="D15" s="19"/>
      <c r="E15" s="19"/>
      <c r="F15" s="19"/>
    </row>
    <row r="16" spans="1:6" s="10" customFormat="1" ht="13.5" customHeight="1">
      <c r="A16" s="26" t="str">
        <f>+Enero!A16</f>
        <v>LOSAS LATERALES</v>
      </c>
      <c r="B16" s="19"/>
      <c r="C16" s="19"/>
      <c r="D16" s="19"/>
      <c r="E16" s="19"/>
      <c r="F16" s="19"/>
    </row>
    <row r="17" spans="1:6" s="10" customFormat="1" ht="13.5" customHeight="1">
      <c r="A17" s="26" t="str">
        <f>+Enero!A17</f>
        <v>MAGNESIO</v>
      </c>
      <c r="B17" s="19"/>
      <c r="C17" s="19">
        <v>25</v>
      </c>
      <c r="D17" s="19"/>
      <c r="E17" s="19"/>
      <c r="F17" s="19"/>
    </row>
    <row r="18" spans="1:6" s="10" customFormat="1" ht="13.5" customHeight="1">
      <c r="A18" s="26" t="str">
        <f>+Enero!A18</f>
        <v>MAQUINAS Y APARATOS</v>
      </c>
      <c r="B18" s="19"/>
      <c r="C18" s="19"/>
      <c r="D18" s="19"/>
      <c r="E18" s="19"/>
      <c r="F18" s="19"/>
    </row>
    <row r="19" spans="1:6" s="10" customFormat="1" ht="13.5" customHeight="1">
      <c r="A19" s="26" t="str">
        <f>+Enero!A19</f>
        <v>MATERIAL EMPAQUE</v>
      </c>
      <c r="B19" s="19"/>
      <c r="C19" s="19"/>
      <c r="D19" s="19"/>
      <c r="E19" s="19"/>
      <c r="F19" s="19"/>
    </row>
    <row r="20" spans="1:6" s="10" customFormat="1" ht="13.5" customHeight="1">
      <c r="A20" s="26" t="str">
        <f>+Enero!A20</f>
        <v>MATERIAL REFRACTARIO</v>
      </c>
      <c r="B20" s="19"/>
      <c r="C20" s="19"/>
      <c r="D20" s="19"/>
      <c r="E20" s="19"/>
      <c r="F20" s="19"/>
    </row>
    <row r="21" spans="1:6" s="10" customFormat="1" ht="13.5" customHeight="1">
      <c r="A21" s="26" t="str">
        <f>+Enero!A21</f>
        <v>PRODUCTOS QUIMICOS</v>
      </c>
      <c r="B21" s="19"/>
      <c r="C21" s="19"/>
      <c r="D21" s="19"/>
      <c r="E21" s="19"/>
      <c r="F21" s="19"/>
    </row>
    <row r="22" spans="1:6" s="10" customFormat="1" ht="13.5" customHeight="1">
      <c r="A22" s="26" t="str">
        <f>+Enero!A22</f>
        <v>REPUESTOS</v>
      </c>
      <c r="B22" s="19"/>
      <c r="C22" s="19"/>
      <c r="D22" s="19"/>
      <c r="E22" s="19"/>
      <c r="F22" s="19"/>
    </row>
    <row r="23" spans="1:11" s="10" customFormat="1" ht="13.5" customHeight="1">
      <c r="A23" s="26" t="str">
        <f>+Enero!A23</f>
        <v>SILICIO METALICO</v>
      </c>
      <c r="B23" s="19"/>
      <c r="C23" s="19"/>
      <c r="D23" s="19"/>
      <c r="E23" s="19"/>
      <c r="F23" s="19"/>
      <c r="K23" s="11"/>
    </row>
    <row r="24" spans="1:11" s="10" customFormat="1" ht="13.5" customHeight="1">
      <c r="A24" s="26" t="str">
        <f>+Enero!A24</f>
        <v>SUPER RAMP CP 45</v>
      </c>
      <c r="B24" s="19"/>
      <c r="C24" s="19"/>
      <c r="D24" s="19"/>
      <c r="E24" s="19"/>
      <c r="F24" s="19"/>
      <c r="K24" s="11"/>
    </row>
    <row r="25" spans="1:11" s="10" customFormat="1" ht="13.5" customHeight="1">
      <c r="A25" s="26" t="str">
        <f>+Enero!A25</f>
        <v>TEJOS DE ALUMINIO</v>
      </c>
      <c r="B25" s="19"/>
      <c r="C25" s="19"/>
      <c r="D25" s="19"/>
      <c r="E25" s="19"/>
      <c r="F25" s="19"/>
      <c r="K25" s="11"/>
    </row>
    <row r="26" spans="1:11" s="10" customFormat="1" ht="13.5" customHeight="1">
      <c r="A26" s="26" t="str">
        <f>+Enero!A26</f>
        <v> </v>
      </c>
      <c r="B26" s="19"/>
      <c r="C26" s="19"/>
      <c r="D26" s="19"/>
      <c r="E26" s="19"/>
      <c r="F26" s="19"/>
      <c r="K26" s="11"/>
    </row>
    <row r="27" spans="1:11" s="10" customFormat="1" ht="13.5" customHeight="1">
      <c r="A27" s="26" t="str">
        <f>+Enero!A27</f>
        <v> </v>
      </c>
      <c r="B27" s="19"/>
      <c r="C27" s="19"/>
      <c r="D27" s="19"/>
      <c r="E27" s="19"/>
      <c r="F27" s="19"/>
      <c r="K27" s="11"/>
    </row>
    <row r="28" spans="1:11" s="10" customFormat="1" ht="13.5" customHeight="1">
      <c r="A28" s="26" t="str">
        <f>+Enero!A28</f>
        <v> </v>
      </c>
      <c r="B28" s="32"/>
      <c r="C28" s="32"/>
      <c r="D28" s="32"/>
      <c r="E28" s="32"/>
      <c r="F28" s="32"/>
      <c r="K28" s="11"/>
    </row>
    <row r="29" spans="1:11" s="10" customFormat="1" ht="13.5" customHeight="1">
      <c r="A29" s="26" t="str">
        <f>+Enero!A29</f>
        <v> </v>
      </c>
      <c r="B29" s="32"/>
      <c r="C29" s="32"/>
      <c r="D29" s="32"/>
      <c r="E29" s="32"/>
      <c r="F29" s="32"/>
      <c r="K29" s="11"/>
    </row>
    <row r="30" spans="1:11" s="10" customFormat="1" ht="13.5" customHeight="1">
      <c r="A30" s="26" t="str">
        <f>+Enero!A30</f>
        <v> </v>
      </c>
      <c r="B30" s="32"/>
      <c r="C30" s="32"/>
      <c r="D30" s="32"/>
      <c r="E30" s="32"/>
      <c r="F30" s="32"/>
      <c r="K30" s="11"/>
    </row>
    <row r="31" spans="1:11" s="10" customFormat="1" ht="13.5" customHeight="1">
      <c r="A31" s="26" t="str">
        <f>+Enero!A31</f>
        <v> </v>
      </c>
      <c r="B31" s="32"/>
      <c r="C31" s="32"/>
      <c r="D31" s="32"/>
      <c r="E31" s="32"/>
      <c r="F31" s="32"/>
      <c r="K31" s="11"/>
    </row>
    <row r="32" spans="1:11" s="10" customFormat="1" ht="13.5" customHeight="1">
      <c r="A32" s="26" t="str">
        <f>+Enero!A32</f>
        <v> </v>
      </c>
      <c r="B32" s="32"/>
      <c r="C32" s="32"/>
      <c r="D32" s="32"/>
      <c r="E32" s="32"/>
      <c r="F32" s="32"/>
      <c r="K32" s="11"/>
    </row>
    <row r="33" spans="1:11" s="10" customFormat="1" ht="13.5" customHeight="1">
      <c r="A33" s="26" t="str">
        <f>+Enero!A33</f>
        <v> </v>
      </c>
      <c r="B33" s="57"/>
      <c r="C33" s="57"/>
      <c r="D33" s="57"/>
      <c r="E33" s="57"/>
      <c r="F33" s="57"/>
      <c r="K33" s="11"/>
    </row>
    <row r="34" spans="1:11" s="10" customFormat="1" ht="13.5" customHeight="1">
      <c r="A34" s="26" t="str">
        <f>+Enero!A34</f>
        <v> </v>
      </c>
      <c r="B34" s="32"/>
      <c r="C34" s="32"/>
      <c r="D34" s="32"/>
      <c r="E34" s="32"/>
      <c r="F34" s="32"/>
      <c r="K34" s="11"/>
    </row>
    <row r="35" spans="1:11" s="10" customFormat="1" ht="13.5" customHeight="1">
      <c r="A35" s="26" t="str">
        <f>+Enero!A35</f>
        <v> </v>
      </c>
      <c r="B35" s="32"/>
      <c r="C35" s="32"/>
      <c r="D35" s="32"/>
      <c r="E35" s="32"/>
      <c r="F35" s="32"/>
      <c r="K35" s="11"/>
    </row>
    <row r="36" spans="1:11" s="10" customFormat="1" ht="13.5" customHeight="1">
      <c r="A36" s="26" t="str">
        <f>+Enero!A36</f>
        <v> </v>
      </c>
      <c r="B36" s="32"/>
      <c r="C36" s="32"/>
      <c r="D36" s="32"/>
      <c r="E36" s="32"/>
      <c r="F36" s="32"/>
      <c r="K36" s="11"/>
    </row>
    <row r="37" spans="1:11" s="10" customFormat="1" ht="13.5" customHeight="1">
      <c r="A37" s="26" t="str">
        <f>+Enero!A37</f>
        <v> </v>
      </c>
      <c r="B37" s="32"/>
      <c r="C37" s="32"/>
      <c r="D37" s="32"/>
      <c r="E37" s="32"/>
      <c r="F37" s="32"/>
      <c r="K37" s="11"/>
    </row>
    <row r="38" spans="1:11" s="10" customFormat="1" ht="13.5" customHeight="1">
      <c r="A38" s="26" t="str">
        <f>+Enero!A38</f>
        <v> </v>
      </c>
      <c r="B38" s="32"/>
      <c r="C38" s="32"/>
      <c r="D38" s="32"/>
      <c r="E38" s="32"/>
      <c r="F38" s="32"/>
      <c r="K38" s="11"/>
    </row>
    <row r="39" spans="1:11" s="10" customFormat="1" ht="13.5" customHeight="1">
      <c r="A39" s="26" t="str">
        <f>+Enero!A39</f>
        <v> </v>
      </c>
      <c r="B39" s="32"/>
      <c r="C39" s="32"/>
      <c r="D39" s="32"/>
      <c r="E39" s="32"/>
      <c r="F39" s="32"/>
      <c r="K39" s="11"/>
    </row>
    <row r="40" spans="1:11" s="10" customFormat="1" ht="13.5" customHeight="1">
      <c r="A40" s="26" t="str">
        <f>+Enero!A40</f>
        <v>OTROS</v>
      </c>
      <c r="B40" s="32"/>
      <c r="C40" s="32"/>
      <c r="D40" s="32"/>
      <c r="E40" s="32"/>
      <c r="F40" s="32"/>
      <c r="K40" s="11"/>
    </row>
    <row r="41" spans="1:11" s="10" customFormat="1" ht="13.5" customHeight="1">
      <c r="A41" s="11" t="s">
        <v>61</v>
      </c>
      <c r="B41" s="32">
        <f>SUM(B3:B40)</f>
        <v>24812</v>
      </c>
      <c r="C41" s="32">
        <f>SUM(C3:C40)</f>
        <v>56620</v>
      </c>
      <c r="D41" s="32">
        <f>SUM(D3:D40)</f>
        <v>15064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>
        <v>4967</v>
      </c>
      <c r="C43" s="19"/>
      <c r="D43" s="19">
        <v>2898</v>
      </c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/>
      <c r="C44" s="30"/>
      <c r="D44" s="30">
        <v>160</v>
      </c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2226</v>
      </c>
      <c r="K45" s="11"/>
    </row>
    <row r="46" spans="1:11" s="10" customFormat="1" ht="13.5" customHeight="1">
      <c r="A46" s="26" t="str">
        <f>+Enero!A46</f>
        <v>INSUMOS</v>
      </c>
      <c r="B46" s="24"/>
      <c r="C46" s="22">
        <v>10</v>
      </c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8631</v>
      </c>
      <c r="C47" s="22">
        <v>26</v>
      </c>
      <c r="D47" s="22">
        <v>1591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/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f>24+2812</f>
        <v>2836</v>
      </c>
      <c r="C50" s="19">
        <v>57</v>
      </c>
      <c r="D50" s="19">
        <v>1847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16434</v>
      </c>
      <c r="C62" s="32">
        <f>SUM(C43:C61)</f>
        <v>93</v>
      </c>
      <c r="D62" s="32">
        <f>SUM(D43:D61)</f>
        <v>6496</v>
      </c>
      <c r="E62" s="32">
        <f>SUM(E43:E61)</f>
        <v>0</v>
      </c>
      <c r="F62" s="32">
        <f>SUM(F43:F61)</f>
        <v>2226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f>16+56</f>
        <v>72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f>711+26</f>
        <v>737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>
        <v>12</v>
      </c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108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327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52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338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31"/>
      <c r="C72" s="29"/>
      <c r="D72" s="29"/>
      <c r="E72" s="29"/>
      <c r="F72" s="29"/>
      <c r="K72" s="11"/>
    </row>
    <row r="73" spans="1:11" s="10" customFormat="1" ht="13.5" customHeight="1">
      <c r="A73" s="8" t="str">
        <f>+Enero!A73</f>
        <v> </v>
      </c>
      <c r="B73" s="57"/>
      <c r="C73" s="57"/>
      <c r="D73" s="57"/>
      <c r="E73" s="57"/>
      <c r="F73" s="57"/>
      <c r="K73" s="11"/>
    </row>
    <row r="74" spans="1:11" s="10" customFormat="1" ht="13.5" customHeight="1">
      <c r="A74" s="8" t="str">
        <f>+Enero!A74</f>
        <v> </v>
      </c>
      <c r="B74" s="34"/>
      <c r="C74" s="30"/>
      <c r="D74" s="30"/>
      <c r="E74" s="30"/>
      <c r="F74" s="30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1646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>
        <v>52</v>
      </c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>
        <v>3</v>
      </c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/>
      <c r="C110" s="19">
        <f>5+3</f>
        <v>8</v>
      </c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>
        <v>9808</v>
      </c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32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32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32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32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32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32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32"/>
      <c r="C119" s="19">
        <f>864+11+24</f>
        <v>899</v>
      </c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55</v>
      </c>
      <c r="C120" s="32">
        <f>SUM(C105:C119)</f>
        <v>10715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42947</v>
      </c>
      <c r="C122" s="41">
        <f>+C41+C62+C78+C89+C103+C120</f>
        <v>67428</v>
      </c>
      <c r="D122" s="41">
        <f>+D41+D62+D78+D89+D103+D120</f>
        <v>21560</v>
      </c>
      <c r="E122" s="41">
        <f>+E41+E62+E78+E89+E103+E120</f>
        <v>0</v>
      </c>
      <c r="F122" s="41">
        <f>+F41+F62+F78+F89+F103+F120</f>
        <v>2226</v>
      </c>
    </row>
    <row r="123" spans="1:6" s="11" customFormat="1" ht="26.25" customHeight="1">
      <c r="A123" s="139" t="s">
        <v>73</v>
      </c>
      <c r="B123" s="140"/>
      <c r="C123" s="42">
        <f>B122+C122+D122+E122+F122</f>
        <v>134161</v>
      </c>
      <c r="D123" s="3"/>
      <c r="E123" s="3"/>
      <c r="F123" s="3"/>
    </row>
    <row r="124" spans="1:6" s="11" customFormat="1" ht="13.5" customHeight="1">
      <c r="A124" s="43" t="s">
        <v>50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24812</v>
      </c>
      <c r="C126" s="6"/>
      <c r="D126" s="133" t="s">
        <v>34</v>
      </c>
      <c r="E126" s="133"/>
      <c r="F126" s="112">
        <v>7</v>
      </c>
    </row>
    <row r="127" spans="1:6" s="11" customFormat="1" ht="13.5" customHeight="1">
      <c r="A127" s="52" t="s">
        <v>75</v>
      </c>
      <c r="B127" s="16">
        <f>+B62</f>
        <v>16434</v>
      </c>
      <c r="C127" s="7">
        <f>D100+D78+D12+D65</f>
        <v>15064</v>
      </c>
      <c r="D127" s="133" t="s">
        <v>35</v>
      </c>
      <c r="E127" s="133"/>
      <c r="F127" s="112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12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12"/>
    </row>
    <row r="130" spans="1:6" s="11" customFormat="1" ht="13.5" customHeight="1">
      <c r="A130" s="52" t="s">
        <v>76</v>
      </c>
      <c r="B130" s="16">
        <f>+B78</f>
        <v>1646</v>
      </c>
      <c r="C130" s="6"/>
      <c r="D130" s="133" t="s">
        <v>40</v>
      </c>
      <c r="E130" s="133"/>
      <c r="F130" s="112">
        <v>3</v>
      </c>
    </row>
    <row r="131" spans="1:6" s="11" customFormat="1" ht="13.5" customHeight="1">
      <c r="A131" s="15" t="s">
        <v>39</v>
      </c>
      <c r="B131" s="16">
        <f>+B120</f>
        <v>55</v>
      </c>
      <c r="C131" s="6"/>
      <c r="D131" s="133" t="s">
        <v>41</v>
      </c>
      <c r="E131" s="133"/>
      <c r="F131" s="112">
        <v>2</v>
      </c>
    </row>
    <row r="132" spans="1:6" s="11" customFormat="1" ht="13.5" customHeight="1">
      <c r="A132" s="53" t="s">
        <v>77</v>
      </c>
      <c r="B132" s="54">
        <f>SUM(B126:B131)</f>
        <v>42947</v>
      </c>
      <c r="C132" s="6"/>
      <c r="D132" s="133" t="s">
        <v>42</v>
      </c>
      <c r="E132" s="133"/>
      <c r="F132" s="112">
        <v>7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12">
        <v>22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12">
        <v>8</v>
      </c>
    </row>
    <row r="135" spans="1:6" s="11" customFormat="1" ht="13.5" customHeight="1">
      <c r="A135" s="17" t="s">
        <v>6</v>
      </c>
      <c r="B135" s="18">
        <f>+C4</f>
        <v>49300</v>
      </c>
      <c r="C135" s="1"/>
      <c r="D135" s="133" t="s">
        <v>45</v>
      </c>
      <c r="E135" s="133"/>
      <c r="F135" s="112">
        <v>6</v>
      </c>
    </row>
    <row r="136" spans="1:6" s="11" customFormat="1" ht="13.5" customHeight="1">
      <c r="A136" s="17" t="s">
        <v>10</v>
      </c>
      <c r="B136" s="18">
        <f>+C8</f>
        <v>5519</v>
      </c>
      <c r="C136" s="1"/>
      <c r="D136" s="137" t="s">
        <v>83</v>
      </c>
      <c r="E136" s="133"/>
      <c r="F136" s="112">
        <v>1</v>
      </c>
    </row>
    <row r="137" spans="1:6" s="11" customFormat="1" ht="13.5" customHeight="1">
      <c r="A137" s="17" t="s">
        <v>39</v>
      </c>
      <c r="B137" s="18">
        <f>+C122-C4-C8-C111</f>
        <v>2801</v>
      </c>
      <c r="C137" s="1"/>
      <c r="D137" s="137" t="s">
        <v>84</v>
      </c>
      <c r="E137" s="133"/>
      <c r="F137" s="112">
        <v>1</v>
      </c>
    </row>
    <row r="138" spans="1:6" s="11" customFormat="1" ht="13.5" customHeight="1">
      <c r="A138" s="17" t="s">
        <v>132</v>
      </c>
      <c r="B138" s="130">
        <f>C111</f>
        <v>9808</v>
      </c>
      <c r="C138" s="1"/>
      <c r="D138" s="135" t="s">
        <v>48</v>
      </c>
      <c r="E138" s="136"/>
      <c r="F138" s="113">
        <f>SUM(F126:F137)</f>
        <v>57</v>
      </c>
    </row>
    <row r="139" spans="1:6" s="11" customFormat="1" ht="15">
      <c r="A139" s="56" t="s">
        <v>78</v>
      </c>
      <c r="B139" s="55">
        <f>SUM(B135:B138)</f>
        <v>67428</v>
      </c>
      <c r="C139" s="59" t="str">
        <f>+A1</f>
        <v>Marzo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613</v>
      </c>
      <c r="C145" s="57">
        <v>3</v>
      </c>
      <c r="D145" s="57">
        <v>623</v>
      </c>
      <c r="E145" s="57"/>
      <c r="F145" s="57">
        <f>SUM(B145:E145)*2</f>
        <v>2478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324</v>
      </c>
      <c r="C147" s="57">
        <v>105</v>
      </c>
      <c r="D147" s="57">
        <v>126</v>
      </c>
      <c r="E147" s="57"/>
      <c r="F147" s="57">
        <f aca="true" t="shared" si="0" ref="F147:F155">SUM(B147:E147)</f>
        <v>555</v>
      </c>
    </row>
    <row r="148" spans="1:6" s="10" customFormat="1" ht="15">
      <c r="A148" s="28" t="str">
        <f>+Enero!A148</f>
        <v>STD 40 Pies</v>
      </c>
      <c r="B148" s="57">
        <v>57</v>
      </c>
      <c r="C148" s="57">
        <v>7</v>
      </c>
      <c r="D148" s="57"/>
      <c r="E148" s="57"/>
      <c r="F148" s="57">
        <f>SUM(B148:E148)*2</f>
        <v>128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12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 t="shared" si="0"/>
        <v>0</v>
      </c>
      <c r="L150" s="10" t="s">
        <v>56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 t="shared" si="0"/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 t="shared" si="0"/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 t="shared" si="0"/>
        <v>0</v>
      </c>
    </row>
    <row r="156" spans="1:6" s="10" customFormat="1" ht="15">
      <c r="A156" s="62" t="s">
        <v>102</v>
      </c>
      <c r="B156" s="63">
        <f>SUM(B144:B155)</f>
        <v>994</v>
      </c>
      <c r="C156" s="63">
        <f>SUM(C144:C155)</f>
        <v>115</v>
      </c>
      <c r="D156" s="63">
        <f>SUM(D144:D155)</f>
        <v>749</v>
      </c>
      <c r="E156" s="63">
        <f>SUM(E144:E155)</f>
        <v>0</v>
      </c>
      <c r="F156" s="63">
        <f>SUM(F144:F155)</f>
        <v>3161</v>
      </c>
    </row>
    <row r="157" spans="1:6" s="10" customFormat="1" ht="15.75">
      <c r="A157" s="28" t="s">
        <v>129</v>
      </c>
      <c r="B157" s="132">
        <f>+B156+C156+D156+E156</f>
        <v>1858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D129:E129"/>
    <mergeCell ref="D130:E130"/>
    <mergeCell ref="A1:F1"/>
    <mergeCell ref="D126:E126"/>
    <mergeCell ref="D127:E127"/>
    <mergeCell ref="D128:E128"/>
    <mergeCell ref="A123:B123"/>
    <mergeCell ref="B157:E157"/>
    <mergeCell ref="D131:E131"/>
    <mergeCell ref="D132:E132"/>
    <mergeCell ref="A141:F141"/>
    <mergeCell ref="D138:E138"/>
    <mergeCell ref="D137:E137"/>
    <mergeCell ref="D133:E133"/>
    <mergeCell ref="D134:E134"/>
    <mergeCell ref="D135:E135"/>
    <mergeCell ref="D136:E136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115">
      <selection activeCell="F134" sqref="F134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135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/>
      <c r="C3" s="22"/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55700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v>29421</v>
      </c>
      <c r="C5" s="22"/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/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/>
      <c r="C7" s="22"/>
      <c r="D7" s="22"/>
      <c r="E7" s="22"/>
      <c r="F7" s="22"/>
    </row>
    <row r="8" spans="1:6" s="10" customFormat="1" ht="13.5" customHeight="1">
      <c r="A8" s="26" t="str">
        <f>+Enero!A8</f>
        <v>BREA</v>
      </c>
      <c r="B8" s="24"/>
      <c r="C8" s="22"/>
      <c r="D8" s="22"/>
      <c r="E8" s="22"/>
      <c r="F8" s="22"/>
    </row>
    <row r="9" spans="1:7" s="10" customFormat="1" ht="13.5" customHeight="1">
      <c r="A9" s="26" t="str">
        <f>+Enero!A9</f>
        <v>BRIQUETA</v>
      </c>
      <c r="B9" s="24"/>
      <c r="C9" s="22"/>
      <c r="D9" s="22"/>
      <c r="E9" s="22"/>
      <c r="F9" s="22"/>
      <c r="G9" s="64" t="s">
        <v>115</v>
      </c>
    </row>
    <row r="10" spans="1:7" s="10" customFormat="1" ht="13.5" customHeight="1">
      <c r="A10" s="26" t="str">
        <f>+Enero!A10</f>
        <v>CATODOS A  GRANEL</v>
      </c>
      <c r="B10" s="24"/>
      <c r="C10" s="22">
        <f>127+266</f>
        <v>393</v>
      </c>
      <c r="D10" s="22"/>
      <c r="E10" s="22"/>
      <c r="F10" s="22"/>
      <c r="G10" s="64" t="s">
        <v>116</v>
      </c>
    </row>
    <row r="11" spans="1:7" s="10" customFormat="1" ht="13.5" customHeight="1">
      <c r="A11" s="26" t="str">
        <f>+Enero!A11</f>
        <v>CEMENTO</v>
      </c>
      <c r="B11" s="24"/>
      <c r="C11" s="22"/>
      <c r="D11" s="22"/>
      <c r="E11" s="22"/>
      <c r="F11" s="22"/>
      <c r="G11" s="64" t="s">
        <v>117</v>
      </c>
    </row>
    <row r="12" spans="1:7" s="10" customFormat="1" ht="13.5" customHeight="1">
      <c r="A12" s="26" t="str">
        <f>+Enero!A12</f>
        <v>COKE</v>
      </c>
      <c r="B12" s="24"/>
      <c r="C12" s="22"/>
      <c r="D12" s="22">
        <v>11478</v>
      </c>
      <c r="E12" s="22"/>
      <c r="F12" s="22"/>
      <c r="G12" s="64" t="s">
        <v>118</v>
      </c>
    </row>
    <row r="13" spans="1:6" s="10" customFormat="1" ht="13.5" customHeight="1">
      <c r="A13" s="26" t="str">
        <f>+Enero!A13</f>
        <v>FLUORURO DE ALUMINIO</v>
      </c>
      <c r="B13" s="24"/>
      <c r="C13" s="22"/>
      <c r="D13" s="22"/>
      <c r="E13" s="22"/>
      <c r="F13" s="22"/>
    </row>
    <row r="14" spans="1:6" s="10" customFormat="1" ht="13.5" customHeight="1">
      <c r="A14" s="26" t="str">
        <f>+Enero!A14</f>
        <v>INSUMOS</v>
      </c>
      <c r="B14" s="24"/>
      <c r="C14" s="22">
        <f>50+451+18</f>
        <v>519</v>
      </c>
      <c r="D14" s="22"/>
      <c r="E14" s="22"/>
      <c r="F14" s="22"/>
    </row>
    <row r="15" spans="1:6" s="10" customFormat="1" ht="13.5" customHeight="1">
      <c r="A15" s="26" t="str">
        <f>+Enero!A15</f>
        <v>LADRILLOS AISLANTES</v>
      </c>
      <c r="B15" s="24"/>
      <c r="C15" s="22">
        <f>47+47</f>
        <v>94</v>
      </c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>
        <v>50</v>
      </c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/>
      <c r="C18" s="22">
        <v>1064</v>
      </c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/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v>64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>
        <v>25</v>
      </c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/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>
        <v>44</v>
      </c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/>
      <c r="C40" s="29"/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29421</v>
      </c>
      <c r="C41" s="32">
        <f>SUM(C3:C40)</f>
        <v>57953</v>
      </c>
      <c r="D41" s="32">
        <f>SUM(D3:D40)</f>
        <v>11478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>
        <v>4147</v>
      </c>
      <c r="C43" s="19"/>
      <c r="D43" s="19">
        <v>532</v>
      </c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>
        <v>78</v>
      </c>
      <c r="C44" s="30"/>
      <c r="D44" s="30"/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2739</v>
      </c>
      <c r="K45" s="11"/>
    </row>
    <row r="46" spans="1:11" s="10" customFormat="1" ht="13.5" customHeight="1">
      <c r="A46" s="26" t="str">
        <f>+Enero!A46</f>
        <v>INSUMOS</v>
      </c>
      <c r="B46" s="24"/>
      <c r="C46" s="22">
        <v>50</v>
      </c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6553</v>
      </c>
      <c r="C47" s="22"/>
      <c r="D47" s="22">
        <v>2579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/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v>1461</v>
      </c>
      <c r="C50" s="19"/>
      <c r="D50" s="19">
        <f>1036+720</f>
        <v>1756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12239</v>
      </c>
      <c r="C62" s="32">
        <f>SUM(C43:C61)</f>
        <v>50</v>
      </c>
      <c r="D62" s="32">
        <f>SUM(D43:D61)</f>
        <v>4867</v>
      </c>
      <c r="E62" s="32">
        <f>SUM(E43:E61)</f>
        <v>0</v>
      </c>
      <c r="F62" s="32">
        <f>SUM(F43:F61)</f>
        <v>2739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f>130+119+58+40</f>
        <v>347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f>720+95</f>
        <v>815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>
        <v>56</v>
      </c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26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145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40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348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>
        <v>9</v>
      </c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1777</v>
      </c>
      <c r="C78" s="39">
        <f>SUM(C64:C77)</f>
        <v>9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>
        <v>11</v>
      </c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/>
      <c r="C110" s="19"/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/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/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11</v>
      </c>
      <c r="C120" s="32">
        <f>SUM(C105:C119)</f>
        <v>0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43448</v>
      </c>
      <c r="C122" s="41">
        <f>+C41+C62+C78+C89+C103+C120</f>
        <v>58012</v>
      </c>
      <c r="D122" s="41">
        <f>+D41+D62+D78+D89+D103+D120</f>
        <v>16345</v>
      </c>
      <c r="E122" s="41">
        <f>+E41+E62+E78+E89+E103+E120</f>
        <v>0</v>
      </c>
      <c r="F122" s="41">
        <f>+F41+F62+F78+F89+F103+F120</f>
        <v>2739</v>
      </c>
    </row>
    <row r="123" spans="1:6" s="11" customFormat="1" ht="26.25" customHeight="1">
      <c r="A123" s="139" t="s">
        <v>73</v>
      </c>
      <c r="B123" s="140"/>
      <c r="C123" s="42">
        <f>B122+C122+D122+E122+F122</f>
        <v>120544</v>
      </c>
      <c r="D123" s="3"/>
      <c r="E123" s="3"/>
      <c r="F123" s="3"/>
    </row>
    <row r="124" spans="1:6" s="11" customFormat="1" ht="13.5" customHeight="1">
      <c r="A124" s="43" t="s">
        <v>51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29421</v>
      </c>
      <c r="C126" s="6"/>
      <c r="D126" s="133" t="s">
        <v>34</v>
      </c>
      <c r="E126" s="133"/>
      <c r="F126" s="112">
        <v>4</v>
      </c>
    </row>
    <row r="127" spans="1:6" s="11" customFormat="1" ht="13.5" customHeight="1">
      <c r="A127" s="52" t="s">
        <v>75</v>
      </c>
      <c r="B127" s="16">
        <f>+B62</f>
        <v>12239</v>
      </c>
      <c r="C127" s="7">
        <f>D100+D78+D12+D65</f>
        <v>11478</v>
      </c>
      <c r="D127" s="133" t="s">
        <v>35</v>
      </c>
      <c r="E127" s="133"/>
      <c r="F127" s="112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12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12"/>
    </row>
    <row r="130" spans="1:6" s="11" customFormat="1" ht="13.5" customHeight="1">
      <c r="A130" s="52" t="s">
        <v>76</v>
      </c>
      <c r="B130" s="16">
        <f>+B78</f>
        <v>1777</v>
      </c>
      <c r="C130" s="6"/>
      <c r="D130" s="133" t="s">
        <v>40</v>
      </c>
      <c r="E130" s="133"/>
      <c r="F130" s="112"/>
    </row>
    <row r="131" spans="1:6" s="11" customFormat="1" ht="13.5" customHeight="1">
      <c r="A131" s="15" t="s">
        <v>39</v>
      </c>
      <c r="B131" s="16">
        <f>+B120</f>
        <v>11</v>
      </c>
      <c r="C131" s="6"/>
      <c r="D131" s="133" t="s">
        <v>41</v>
      </c>
      <c r="E131" s="133"/>
      <c r="F131" s="112">
        <v>3</v>
      </c>
    </row>
    <row r="132" spans="1:6" s="11" customFormat="1" ht="13.5" customHeight="1">
      <c r="A132" s="53" t="s">
        <v>77</v>
      </c>
      <c r="B132" s="54">
        <f>SUM(B126:B131)</f>
        <v>43448</v>
      </c>
      <c r="C132" s="6"/>
      <c r="D132" s="133" t="s">
        <v>42</v>
      </c>
      <c r="E132" s="133"/>
      <c r="F132" s="112">
        <v>5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12">
        <v>39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12">
        <v>4</v>
      </c>
    </row>
    <row r="135" spans="1:6" s="11" customFormat="1" ht="13.5" customHeight="1">
      <c r="A135" s="17" t="s">
        <v>6</v>
      </c>
      <c r="B135" s="18">
        <f>+C4</f>
        <v>55700</v>
      </c>
      <c r="C135" s="1"/>
      <c r="D135" s="133" t="s">
        <v>45</v>
      </c>
      <c r="E135" s="133"/>
      <c r="F135" s="112">
        <v>5</v>
      </c>
    </row>
    <row r="136" spans="1:6" s="11" customFormat="1" ht="13.5" customHeight="1">
      <c r="A136" s="17" t="s">
        <v>10</v>
      </c>
      <c r="B136" s="18">
        <f>+C8</f>
        <v>0</v>
      </c>
      <c r="C136" s="1"/>
      <c r="D136" s="137" t="s">
        <v>83</v>
      </c>
      <c r="E136" s="133"/>
      <c r="F136" s="112">
        <v>1</v>
      </c>
    </row>
    <row r="137" spans="1:6" s="11" customFormat="1" ht="13.5" customHeight="1">
      <c r="A137" s="17" t="s">
        <v>39</v>
      </c>
      <c r="B137" s="18">
        <f>+C122-C4-C8-C111</f>
        <v>2312</v>
      </c>
      <c r="C137" s="1"/>
      <c r="D137" s="137" t="s">
        <v>84</v>
      </c>
      <c r="E137" s="133"/>
      <c r="F137" s="112">
        <v>1</v>
      </c>
    </row>
    <row r="138" spans="1:6" s="11" customFormat="1" ht="13.5" customHeight="1">
      <c r="A138" s="17" t="s">
        <v>132</v>
      </c>
      <c r="B138" s="130">
        <f>C111</f>
        <v>0</v>
      </c>
      <c r="C138" s="1"/>
      <c r="D138" s="135" t="s">
        <v>48</v>
      </c>
      <c r="E138" s="136"/>
      <c r="F138" s="113">
        <f>SUM(F126:F137)</f>
        <v>62</v>
      </c>
    </row>
    <row r="139" spans="1:6" s="11" customFormat="1" ht="15">
      <c r="A139" s="56" t="s">
        <v>78</v>
      </c>
      <c r="B139" s="55">
        <f>SUM(B135:B138)</f>
        <v>58012</v>
      </c>
      <c r="C139" s="59" t="str">
        <f>+A1</f>
        <v>Abril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460</v>
      </c>
      <c r="C145" s="57">
        <v>3</v>
      </c>
      <c r="D145" s="57">
        <v>308</v>
      </c>
      <c r="E145" s="57">
        <v>7</v>
      </c>
      <c r="F145" s="57">
        <f>SUM(B145:E145)*2</f>
        <v>1556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524</v>
      </c>
      <c r="C147" s="57">
        <v>29</v>
      </c>
      <c r="D147" s="57">
        <v>649</v>
      </c>
      <c r="E147" s="57">
        <v>10</v>
      </c>
      <c r="F147" s="57">
        <f aca="true" t="shared" si="0" ref="F147:F155">SUM(B147:E147)</f>
        <v>1212</v>
      </c>
    </row>
    <row r="148" spans="1:6" s="10" customFormat="1" ht="15">
      <c r="A148" s="28" t="str">
        <f>+Enero!A148</f>
        <v>STD 40 Pies</v>
      </c>
      <c r="B148" s="57">
        <v>43</v>
      </c>
      <c r="C148" s="57">
        <v>32</v>
      </c>
      <c r="D148" s="57"/>
      <c r="E148" s="57"/>
      <c r="F148" s="57">
        <f>SUM(B148:E148)*2</f>
        <v>150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 t="shared" si="0"/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 t="shared" si="0"/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 t="shared" si="0"/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 t="shared" si="0"/>
        <v>0</v>
      </c>
    </row>
    <row r="156" spans="1:6" s="10" customFormat="1" ht="15">
      <c r="A156" s="62" t="s">
        <v>102</v>
      </c>
      <c r="B156" s="63">
        <f>SUM(B144:B155)</f>
        <v>1027</v>
      </c>
      <c r="C156" s="63">
        <f>SUM(C144:C155)</f>
        <v>64</v>
      </c>
      <c r="D156" s="63">
        <f>SUM(D144:D155)</f>
        <v>957</v>
      </c>
      <c r="E156" s="63">
        <f>SUM(E144:E155)</f>
        <v>17</v>
      </c>
      <c r="F156" s="63">
        <f>SUM(F144:F155)</f>
        <v>2918</v>
      </c>
    </row>
    <row r="157" spans="1:6" s="10" customFormat="1" ht="15.75">
      <c r="A157" s="28" t="s">
        <v>129</v>
      </c>
      <c r="B157" s="132">
        <f>+B156+C156+D156+E156</f>
        <v>2065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B157:E157"/>
    <mergeCell ref="D134:E134"/>
    <mergeCell ref="D135:E135"/>
    <mergeCell ref="D136:E136"/>
    <mergeCell ref="A141:F141"/>
    <mergeCell ref="D138:E138"/>
    <mergeCell ref="D137:E137"/>
    <mergeCell ref="A1:F1"/>
    <mergeCell ref="D126:E126"/>
    <mergeCell ref="D127:E127"/>
    <mergeCell ref="D128:E128"/>
    <mergeCell ref="A123:B123"/>
    <mergeCell ref="D133:E133"/>
    <mergeCell ref="D129:E129"/>
    <mergeCell ref="D130:E130"/>
    <mergeCell ref="D131:E131"/>
    <mergeCell ref="D132:E132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103">
      <selection activeCell="C120" sqref="C120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136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/>
      <c r="C3" s="22"/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103917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v>23187</v>
      </c>
      <c r="C5" s="22"/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/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/>
      <c r="C7" s="22">
        <f>379+76</f>
        <v>455</v>
      </c>
      <c r="D7" s="22"/>
      <c r="E7" s="22"/>
      <c r="F7" s="22"/>
    </row>
    <row r="8" spans="1:6" s="10" customFormat="1" ht="13.5" customHeight="1">
      <c r="A8" s="26" t="str">
        <f>+Enero!A8</f>
        <v>BREA</v>
      </c>
      <c r="B8" s="24"/>
      <c r="C8" s="22">
        <v>6030</v>
      </c>
      <c r="D8" s="22"/>
      <c r="E8" s="22"/>
      <c r="F8" s="22"/>
    </row>
    <row r="9" spans="1:6" s="10" customFormat="1" ht="13.5" customHeight="1">
      <c r="A9" s="26" t="str">
        <f>+Enero!A9</f>
        <v>BRIQUETA</v>
      </c>
      <c r="B9" s="24"/>
      <c r="C9" s="22"/>
      <c r="D9" s="22"/>
      <c r="E9" s="22"/>
      <c r="F9" s="22"/>
    </row>
    <row r="10" spans="1:6" s="10" customFormat="1" ht="13.5" customHeight="1">
      <c r="A10" s="26" t="str">
        <f>+Enero!A10</f>
        <v>CATODOS A  GRANEL</v>
      </c>
      <c r="B10" s="24"/>
      <c r="C10" s="22">
        <v>38</v>
      </c>
      <c r="D10" s="22"/>
      <c r="E10" s="22"/>
      <c r="F10" s="22"/>
    </row>
    <row r="11" spans="1:7" s="10" customFormat="1" ht="13.5" customHeight="1">
      <c r="A11" s="26" t="str">
        <f>+Enero!A11</f>
        <v>CEMENTO</v>
      </c>
      <c r="B11" s="24"/>
      <c r="C11" s="22"/>
      <c r="D11" s="22"/>
      <c r="E11" s="22"/>
      <c r="F11" s="22"/>
      <c r="G11" s="64" t="s">
        <v>115</v>
      </c>
    </row>
    <row r="12" spans="1:7" s="10" customFormat="1" ht="13.5" customHeight="1">
      <c r="A12" s="26" t="str">
        <f>+Enero!A12</f>
        <v>COKE</v>
      </c>
      <c r="B12" s="24"/>
      <c r="C12" s="22"/>
      <c r="D12" s="22">
        <v>14894</v>
      </c>
      <c r="E12" s="22"/>
      <c r="F12" s="22"/>
      <c r="G12" s="64" t="s">
        <v>116</v>
      </c>
    </row>
    <row r="13" spans="1:7" s="10" customFormat="1" ht="13.5" customHeight="1">
      <c r="A13" s="26" t="str">
        <f>+Enero!A13</f>
        <v>FLUORURO DE ALUMINIO</v>
      </c>
      <c r="B13" s="24"/>
      <c r="C13" s="22">
        <v>806</v>
      </c>
      <c r="D13" s="22"/>
      <c r="E13" s="22"/>
      <c r="F13" s="22"/>
      <c r="G13" s="64" t="s">
        <v>117</v>
      </c>
    </row>
    <row r="14" spans="1:7" s="10" customFormat="1" ht="13.5" customHeight="1">
      <c r="A14" s="26" t="str">
        <f>+Enero!A14</f>
        <v>INSUMOS</v>
      </c>
      <c r="B14" s="24"/>
      <c r="C14" s="22">
        <f>76+26+120+3602+786+49+2+16+133</f>
        <v>4810</v>
      </c>
      <c r="D14" s="22"/>
      <c r="E14" s="22"/>
      <c r="F14" s="22"/>
      <c r="G14" s="64" t="s">
        <v>118</v>
      </c>
    </row>
    <row r="15" spans="1:6" s="10" customFormat="1" ht="13.5" customHeight="1">
      <c r="A15" s="26" t="str">
        <f>+Enero!A15</f>
        <v>LADRILLOS AISLANTES</v>
      </c>
      <c r="B15" s="24"/>
      <c r="C15" s="22">
        <f>230+98</f>
        <v>328</v>
      </c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>
        <v>75</v>
      </c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/>
      <c r="C18" s="22"/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/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v>42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>
        <v>6</v>
      </c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>
        <v>60</v>
      </c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/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>
        <v>63</v>
      </c>
      <c r="C40" s="29"/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23250</v>
      </c>
      <c r="C41" s="32">
        <f>SUM(C3:C40)</f>
        <v>116567</v>
      </c>
      <c r="D41" s="32">
        <f>SUM(D3:D40)</f>
        <v>14894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>
        <v>896</v>
      </c>
      <c r="C43" s="19"/>
      <c r="D43" s="19">
        <v>361</v>
      </c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/>
      <c r="C44" s="30"/>
      <c r="D44" s="30">
        <v>255</v>
      </c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2505</v>
      </c>
      <c r="K45" s="11"/>
    </row>
    <row r="46" spans="1:11" s="10" customFormat="1" ht="13.5" customHeight="1">
      <c r="A46" s="26" t="str">
        <f>+Enero!A46</f>
        <v>INSUMOS</v>
      </c>
      <c r="B46" s="24"/>
      <c r="C46" s="22">
        <v>23</v>
      </c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3472</v>
      </c>
      <c r="C47" s="22">
        <v>28</v>
      </c>
      <c r="D47" s="22">
        <v>3401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/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v>2923</v>
      </c>
      <c r="C50" s="19">
        <v>27</v>
      </c>
      <c r="D50" s="19">
        <f>1857+660</f>
        <v>2517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>
        <f>50+14</f>
        <v>64</v>
      </c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7291</v>
      </c>
      <c r="C62" s="32">
        <f>SUM(C43:C61)</f>
        <v>142</v>
      </c>
      <c r="D62" s="32">
        <f>SUM(D43:D61)</f>
        <v>6534</v>
      </c>
      <c r="E62" s="32">
        <f>SUM(E43:E61)</f>
        <v>0</v>
      </c>
      <c r="F62" s="32">
        <f>SUM(F43:F61)</f>
        <v>2505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v>18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v>323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>
        <v>47</v>
      </c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125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128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14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304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959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/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/>
      <c r="C110" s="19">
        <f>3+108</f>
        <v>111</v>
      </c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>
        <v>163</v>
      </c>
      <c r="C111" s="19"/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>
        <v>66</v>
      </c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163</v>
      </c>
      <c r="C120" s="32">
        <f>SUM(C105:C119)</f>
        <v>177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31663</v>
      </c>
      <c r="C122" s="41">
        <f>+C41+C62+C78+C89+C103+C120</f>
        <v>116886</v>
      </c>
      <c r="D122" s="41">
        <f>+D41+D62+D78+D89+D103+D120</f>
        <v>21428</v>
      </c>
      <c r="E122" s="41">
        <f>+E41+E62+E78+E89+E103+E120</f>
        <v>0</v>
      </c>
      <c r="F122" s="41">
        <f>+F41+F62+F78+F89+F103+F120</f>
        <v>2505</v>
      </c>
    </row>
    <row r="123" spans="1:6" s="11" customFormat="1" ht="26.25" customHeight="1">
      <c r="A123" s="139" t="s">
        <v>73</v>
      </c>
      <c r="B123" s="140"/>
      <c r="C123" s="42">
        <f>B122+C122+D122+E122+F122</f>
        <v>172482</v>
      </c>
      <c r="D123" s="3"/>
      <c r="E123" s="3"/>
      <c r="F123" s="3"/>
    </row>
    <row r="124" spans="1:6" s="11" customFormat="1" ht="13.5" customHeight="1">
      <c r="A124" s="43" t="s">
        <v>52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23250</v>
      </c>
      <c r="C126" s="6"/>
      <c r="D126" s="133" t="s">
        <v>34</v>
      </c>
      <c r="E126" s="133"/>
      <c r="F126" s="13">
        <v>5</v>
      </c>
    </row>
    <row r="127" spans="1:6" s="11" customFormat="1" ht="13.5" customHeight="1">
      <c r="A127" s="52" t="s">
        <v>75</v>
      </c>
      <c r="B127" s="16">
        <f>+B62</f>
        <v>7291</v>
      </c>
      <c r="C127" s="7">
        <f>D100+D78+D12+D65</f>
        <v>14894</v>
      </c>
      <c r="D127" s="133" t="s">
        <v>35</v>
      </c>
      <c r="E127" s="133"/>
      <c r="F127" s="13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3">
        <v>1</v>
      </c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3"/>
    </row>
    <row r="130" spans="1:6" s="11" customFormat="1" ht="13.5" customHeight="1">
      <c r="A130" s="52" t="s">
        <v>76</v>
      </c>
      <c r="B130" s="16">
        <f>+B78</f>
        <v>959</v>
      </c>
      <c r="C130" s="6"/>
      <c r="D130" s="133" t="s">
        <v>40</v>
      </c>
      <c r="E130" s="133"/>
      <c r="F130" s="13"/>
    </row>
    <row r="131" spans="1:6" s="11" customFormat="1" ht="13.5" customHeight="1">
      <c r="A131" s="15" t="s">
        <v>39</v>
      </c>
      <c r="B131" s="16">
        <f>+B120</f>
        <v>163</v>
      </c>
      <c r="C131" s="6"/>
      <c r="D131" s="133" t="s">
        <v>41</v>
      </c>
      <c r="E131" s="133"/>
      <c r="F131" s="13">
        <v>13</v>
      </c>
    </row>
    <row r="132" spans="1:6" s="11" customFormat="1" ht="13.5" customHeight="1">
      <c r="A132" s="53" t="s">
        <v>77</v>
      </c>
      <c r="B132" s="54">
        <f>SUM(B126:B131)</f>
        <v>31663</v>
      </c>
      <c r="C132" s="6"/>
      <c r="D132" s="133" t="s">
        <v>42</v>
      </c>
      <c r="E132" s="133"/>
      <c r="F132" s="13">
        <v>12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3">
        <v>47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3">
        <v>4</v>
      </c>
    </row>
    <row r="135" spans="1:6" s="11" customFormat="1" ht="13.5" customHeight="1">
      <c r="A135" s="17" t="s">
        <v>6</v>
      </c>
      <c r="B135" s="18">
        <f>+C4</f>
        <v>103917</v>
      </c>
      <c r="C135" s="1"/>
      <c r="D135" s="133" t="s">
        <v>45</v>
      </c>
      <c r="E135" s="133"/>
      <c r="F135" s="13">
        <v>4</v>
      </c>
    </row>
    <row r="136" spans="1:6" s="11" customFormat="1" ht="13.5" customHeight="1">
      <c r="A136" s="17" t="s">
        <v>10</v>
      </c>
      <c r="B136" s="18">
        <f>+C8</f>
        <v>6030</v>
      </c>
      <c r="C136" s="1"/>
      <c r="D136" s="137" t="s">
        <v>83</v>
      </c>
      <c r="E136" s="133"/>
      <c r="F136" s="13">
        <v>1</v>
      </c>
    </row>
    <row r="137" spans="1:6" s="11" customFormat="1" ht="13.5" customHeight="1">
      <c r="A137" s="17" t="s">
        <v>39</v>
      </c>
      <c r="B137" s="18">
        <f>+C122-C4-C8-C111</f>
        <v>6939</v>
      </c>
      <c r="C137" s="1"/>
      <c r="D137" s="137" t="s">
        <v>84</v>
      </c>
      <c r="E137" s="133"/>
      <c r="F137" s="13">
        <v>1</v>
      </c>
    </row>
    <row r="138" spans="1:6" s="11" customFormat="1" ht="13.5" customHeight="1">
      <c r="A138" s="17" t="s">
        <v>132</v>
      </c>
      <c r="B138" s="130">
        <f>C111</f>
        <v>0</v>
      </c>
      <c r="C138" s="1"/>
      <c r="D138" s="135" t="s">
        <v>48</v>
      </c>
      <c r="E138" s="136"/>
      <c r="F138" s="14">
        <f>SUM(F126:F137)</f>
        <v>88</v>
      </c>
    </row>
    <row r="139" spans="1:6" s="11" customFormat="1" ht="15">
      <c r="A139" s="56" t="s">
        <v>78</v>
      </c>
      <c r="B139" s="55">
        <f>SUM(B135:B138)</f>
        <v>116886</v>
      </c>
      <c r="C139" s="59" t="str">
        <f>+A1</f>
        <v>Mayo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275</v>
      </c>
      <c r="C145" s="57">
        <v>2</v>
      </c>
      <c r="D145" s="57">
        <v>465</v>
      </c>
      <c r="E145" s="57">
        <v>13</v>
      </c>
      <c r="F145" s="57">
        <f>SUM(B145:E145)*2</f>
        <v>1510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270</v>
      </c>
      <c r="C147" s="57">
        <v>173</v>
      </c>
      <c r="D147" s="57">
        <v>176</v>
      </c>
      <c r="E147" s="57"/>
      <c r="F147" s="57">
        <f aca="true" t="shared" si="0" ref="F147:F155">SUM(B147:E147)</f>
        <v>619</v>
      </c>
    </row>
    <row r="148" spans="1:6" s="10" customFormat="1" ht="15">
      <c r="A148" s="28" t="str">
        <f>+Enero!A148</f>
        <v>STD 40 Pies</v>
      </c>
      <c r="B148" s="57">
        <v>32</v>
      </c>
      <c r="C148" s="57">
        <v>2</v>
      </c>
      <c r="D148" s="57"/>
      <c r="E148" s="57"/>
      <c r="F148" s="57">
        <f>SUM(B148:E148)*2</f>
        <v>68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 t="shared" si="0"/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 t="shared" si="0"/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 t="shared" si="0"/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 t="shared" si="0"/>
        <v>0</v>
      </c>
    </row>
    <row r="156" spans="1:6" s="10" customFormat="1" ht="15">
      <c r="A156" s="62" t="s">
        <v>102</v>
      </c>
      <c r="B156" s="63">
        <f>SUM(B144:B155)</f>
        <v>577</v>
      </c>
      <c r="C156" s="63">
        <f>SUM(C144:C155)</f>
        <v>177</v>
      </c>
      <c r="D156" s="63">
        <f>SUM(D144:D155)</f>
        <v>641</v>
      </c>
      <c r="E156" s="63">
        <f>SUM(E144:E155)</f>
        <v>13</v>
      </c>
      <c r="F156" s="63">
        <f>SUM(F144:F155)</f>
        <v>2197</v>
      </c>
    </row>
    <row r="157" spans="1:6" s="10" customFormat="1" ht="15.75">
      <c r="A157" s="28" t="s">
        <v>129</v>
      </c>
      <c r="B157" s="132">
        <f>+B156+C156+D156+E156</f>
        <v>1408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D129:E129"/>
    <mergeCell ref="D130:E130"/>
    <mergeCell ref="A1:F1"/>
    <mergeCell ref="D126:E126"/>
    <mergeCell ref="D127:E127"/>
    <mergeCell ref="D128:E128"/>
    <mergeCell ref="A123:B123"/>
    <mergeCell ref="B157:E157"/>
    <mergeCell ref="D131:E131"/>
    <mergeCell ref="D132:E132"/>
    <mergeCell ref="A141:F141"/>
    <mergeCell ref="D138:E138"/>
    <mergeCell ref="D137:E137"/>
    <mergeCell ref="D133:E133"/>
    <mergeCell ref="D134:E134"/>
    <mergeCell ref="D135:E135"/>
    <mergeCell ref="D136:E136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97">
      <selection activeCell="C112" sqref="C112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137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>
        <v>121</v>
      </c>
      <c r="C3" s="22"/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46617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v>32516</v>
      </c>
      <c r="C5" s="22"/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/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/>
      <c r="C7" s="22">
        <v>192</v>
      </c>
      <c r="D7" s="22"/>
      <c r="E7" s="22"/>
      <c r="F7" s="22"/>
    </row>
    <row r="8" spans="1:6" s="10" customFormat="1" ht="13.5" customHeight="1">
      <c r="A8" s="26" t="str">
        <f>+Enero!A8</f>
        <v>BREA</v>
      </c>
      <c r="B8" s="24"/>
      <c r="C8" s="22"/>
      <c r="D8" s="22"/>
      <c r="E8" s="22"/>
      <c r="F8" s="22"/>
    </row>
    <row r="9" spans="1:7" s="10" customFormat="1" ht="13.5" customHeight="1">
      <c r="A9" s="26" t="str">
        <f>+Enero!A9</f>
        <v>BRIQUETA</v>
      </c>
      <c r="B9" s="24"/>
      <c r="C9" s="22"/>
      <c r="D9" s="22"/>
      <c r="E9" s="22"/>
      <c r="F9" s="22"/>
      <c r="G9" s="64" t="s">
        <v>115</v>
      </c>
    </row>
    <row r="10" spans="1:7" s="10" customFormat="1" ht="13.5" customHeight="1">
      <c r="A10" s="26" t="str">
        <f>+Enero!A10</f>
        <v>CATODOS A  GRANEL</v>
      </c>
      <c r="B10" s="24"/>
      <c r="C10" s="22"/>
      <c r="D10" s="22"/>
      <c r="E10" s="22"/>
      <c r="F10" s="22"/>
      <c r="G10" s="64" t="s">
        <v>116</v>
      </c>
    </row>
    <row r="11" spans="1:7" s="10" customFormat="1" ht="13.5" customHeight="1">
      <c r="A11" s="26" t="str">
        <f>+Enero!A11</f>
        <v>CEMENTO</v>
      </c>
      <c r="B11" s="24"/>
      <c r="C11" s="22"/>
      <c r="D11" s="22"/>
      <c r="E11" s="22"/>
      <c r="F11" s="22"/>
      <c r="G11" s="64" t="s">
        <v>117</v>
      </c>
    </row>
    <row r="12" spans="1:7" s="10" customFormat="1" ht="13.5" customHeight="1">
      <c r="A12" s="26" t="str">
        <f>+Enero!A12</f>
        <v>COKE</v>
      </c>
      <c r="B12" s="24"/>
      <c r="C12" s="22"/>
      <c r="D12" s="22">
        <v>15071</v>
      </c>
      <c r="E12" s="22"/>
      <c r="F12" s="22"/>
      <c r="G12" s="64" t="s">
        <v>118</v>
      </c>
    </row>
    <row r="13" spans="1:6" s="10" customFormat="1" ht="13.5" customHeight="1">
      <c r="A13" s="26" t="str">
        <f>+Enero!A13</f>
        <v>FLUORURO DE ALUMINIO</v>
      </c>
      <c r="B13" s="24"/>
      <c r="C13" s="22"/>
      <c r="D13" s="22"/>
      <c r="E13" s="22"/>
      <c r="F13" s="22"/>
    </row>
    <row r="14" spans="1:6" s="10" customFormat="1" ht="13.5" customHeight="1">
      <c r="A14" s="26" t="str">
        <f>+Enero!A14</f>
        <v>INSUMOS</v>
      </c>
      <c r="B14" s="24">
        <v>27</v>
      </c>
      <c r="C14" s="22">
        <f>50+39+1+48+114+6+60+400+40+173</f>
        <v>931</v>
      </c>
      <c r="D14" s="22"/>
      <c r="E14" s="22"/>
      <c r="F14" s="22"/>
    </row>
    <row r="15" spans="1:6" s="10" customFormat="1" ht="13.5" customHeight="1">
      <c r="A15" s="26" t="str">
        <f>+Enero!A15</f>
        <v>LADRILLOS AISLANTES</v>
      </c>
      <c r="B15" s="24"/>
      <c r="C15" s="22">
        <f>47+47</f>
        <v>94</v>
      </c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>
        <v>50</v>
      </c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/>
      <c r="C18" s="22"/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/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v>21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/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/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/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/>
      <c r="C40" s="29"/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32664</v>
      </c>
      <c r="C41" s="32">
        <f>SUM(C3:C40)</f>
        <v>47905</v>
      </c>
      <c r="D41" s="32">
        <f>SUM(D3:D40)</f>
        <v>15071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>
        <v>637</v>
      </c>
      <c r="C43" s="19"/>
      <c r="D43" s="19"/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/>
      <c r="C44" s="30"/>
      <c r="D44" s="30"/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2037</v>
      </c>
      <c r="K45" s="11"/>
    </row>
    <row r="46" spans="1:11" s="10" customFormat="1" ht="13.5" customHeight="1">
      <c r="A46" s="26" t="str">
        <f>+Enero!A46</f>
        <v>INSUMOS</v>
      </c>
      <c r="B46" s="24"/>
      <c r="C46" s="22">
        <f>156+15</f>
        <v>171</v>
      </c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6411</v>
      </c>
      <c r="C47" s="22"/>
      <c r="D47" s="22">
        <v>5524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>
        <v>33</v>
      </c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/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f>58+2660</f>
        <v>2718</v>
      </c>
      <c r="C50" s="19"/>
      <c r="D50" s="19">
        <v>3030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9766</v>
      </c>
      <c r="C62" s="32">
        <f>SUM(C43:C61)</f>
        <v>204</v>
      </c>
      <c r="D62" s="32">
        <f>SUM(D43:D61)</f>
        <v>8554</v>
      </c>
      <c r="E62" s="32">
        <f>SUM(E43:E61)</f>
        <v>0</v>
      </c>
      <c r="F62" s="32">
        <f>SUM(F43:F61)</f>
        <v>2037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f>70+13</f>
        <v>83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f>234+72</f>
        <v>306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/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192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397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52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498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1528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/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>
        <v>6</v>
      </c>
      <c r="C110" s="19"/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>
        <v>2963</v>
      </c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/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6</v>
      </c>
      <c r="C120" s="32">
        <f>SUM(C105:C119)</f>
        <v>2963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43964</v>
      </c>
      <c r="C122" s="41">
        <f>+C41+C62+C78+C89+C103+C120</f>
        <v>51072</v>
      </c>
      <c r="D122" s="41">
        <f>+D41+D62+D78+D89+D103+D120</f>
        <v>23625</v>
      </c>
      <c r="E122" s="41">
        <f>+E41+E62+E78+E89+E103+E120</f>
        <v>0</v>
      </c>
      <c r="F122" s="41">
        <f>+F41+F62+F78+F89+F103+F120</f>
        <v>2037</v>
      </c>
    </row>
    <row r="123" spans="1:6" s="11" customFormat="1" ht="26.25" customHeight="1">
      <c r="A123" s="139" t="s">
        <v>73</v>
      </c>
      <c r="B123" s="140"/>
      <c r="C123" s="42">
        <f>B122+C122+D122+E122+F122</f>
        <v>120698</v>
      </c>
      <c r="D123" s="3"/>
      <c r="E123" s="3"/>
      <c r="F123" s="3"/>
    </row>
    <row r="124" spans="1:6" s="11" customFormat="1" ht="13.5" customHeight="1">
      <c r="A124" s="43" t="s">
        <v>53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32664</v>
      </c>
      <c r="C126" s="6"/>
      <c r="D126" s="133" t="s">
        <v>34</v>
      </c>
      <c r="E126" s="133"/>
      <c r="F126" s="112">
        <v>4</v>
      </c>
    </row>
    <row r="127" spans="1:6" s="11" customFormat="1" ht="13.5" customHeight="1">
      <c r="A127" s="52" t="s">
        <v>75</v>
      </c>
      <c r="B127" s="16">
        <f>+B62</f>
        <v>9766</v>
      </c>
      <c r="C127" s="7">
        <f>D100+D78+D12+D65</f>
        <v>15071</v>
      </c>
      <c r="D127" s="133" t="s">
        <v>35</v>
      </c>
      <c r="E127" s="133"/>
      <c r="F127" s="112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12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12"/>
    </row>
    <row r="130" spans="1:6" s="11" customFormat="1" ht="13.5" customHeight="1">
      <c r="A130" s="52" t="s">
        <v>76</v>
      </c>
      <c r="B130" s="16">
        <f>+B78</f>
        <v>1528</v>
      </c>
      <c r="C130" s="6"/>
      <c r="D130" s="133" t="s">
        <v>40</v>
      </c>
      <c r="E130" s="133"/>
      <c r="F130" s="112"/>
    </row>
    <row r="131" spans="1:6" s="11" customFormat="1" ht="13.5" customHeight="1">
      <c r="A131" s="15" t="s">
        <v>39</v>
      </c>
      <c r="B131" s="16">
        <f>+B120</f>
        <v>6</v>
      </c>
      <c r="C131" s="6"/>
      <c r="D131" s="133" t="s">
        <v>41</v>
      </c>
      <c r="E131" s="133"/>
      <c r="F131" s="112">
        <v>44</v>
      </c>
    </row>
    <row r="132" spans="1:6" s="11" customFormat="1" ht="13.5" customHeight="1">
      <c r="A132" s="53" t="s">
        <v>77</v>
      </c>
      <c r="B132" s="54">
        <f>SUM(B126:B131)</f>
        <v>43964</v>
      </c>
      <c r="C132" s="6"/>
      <c r="D132" s="133" t="s">
        <v>42</v>
      </c>
      <c r="E132" s="133"/>
      <c r="F132" s="112">
        <v>6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12">
        <v>53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12"/>
    </row>
    <row r="135" spans="1:6" s="11" customFormat="1" ht="13.5" customHeight="1">
      <c r="A135" s="17" t="s">
        <v>6</v>
      </c>
      <c r="B135" s="18">
        <f>+C4</f>
        <v>46617</v>
      </c>
      <c r="C135" s="1"/>
      <c r="D135" s="133" t="s">
        <v>45</v>
      </c>
      <c r="E135" s="133"/>
      <c r="F135" s="112">
        <v>6</v>
      </c>
    </row>
    <row r="136" spans="1:6" s="11" customFormat="1" ht="13.5" customHeight="1">
      <c r="A136" s="17" t="s">
        <v>10</v>
      </c>
      <c r="B136" s="18">
        <f>+C8</f>
        <v>0</v>
      </c>
      <c r="C136" s="1"/>
      <c r="D136" s="137" t="s">
        <v>83</v>
      </c>
      <c r="E136" s="133"/>
      <c r="F136" s="112">
        <v>1</v>
      </c>
    </row>
    <row r="137" spans="1:6" s="11" customFormat="1" ht="13.5" customHeight="1">
      <c r="A137" s="17" t="s">
        <v>39</v>
      </c>
      <c r="B137" s="18">
        <f>+C122-C4-C8-C111</f>
        <v>1492</v>
      </c>
      <c r="C137" s="1"/>
      <c r="D137" s="137" t="s">
        <v>84</v>
      </c>
      <c r="E137" s="133"/>
      <c r="F137" s="112">
        <v>5</v>
      </c>
    </row>
    <row r="138" spans="1:6" s="11" customFormat="1" ht="13.5" customHeight="1">
      <c r="A138" s="17" t="s">
        <v>132</v>
      </c>
      <c r="B138" s="130">
        <f>C111</f>
        <v>2963</v>
      </c>
      <c r="C138" s="1"/>
      <c r="D138" s="135" t="s">
        <v>48</v>
      </c>
      <c r="E138" s="136"/>
      <c r="F138" s="113">
        <f>SUM(F126:F137)</f>
        <v>119</v>
      </c>
    </row>
    <row r="139" spans="1:6" s="11" customFormat="1" ht="15">
      <c r="A139" s="56" t="s">
        <v>78</v>
      </c>
      <c r="B139" s="55">
        <f>SUM(B135:B138)</f>
        <v>51072</v>
      </c>
      <c r="C139" s="59" t="str">
        <f>+A1</f>
        <v>Junio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364</v>
      </c>
      <c r="C145" s="57"/>
      <c r="D145" s="57">
        <v>609</v>
      </c>
      <c r="E145" s="57">
        <v>16</v>
      </c>
      <c r="F145" s="57">
        <f>SUM(B145:E145)*2</f>
        <v>1978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569</v>
      </c>
      <c r="C147" s="57">
        <v>53</v>
      </c>
      <c r="D147" s="57">
        <v>429</v>
      </c>
      <c r="E147" s="57">
        <v>5</v>
      </c>
      <c r="F147" s="57">
        <f>SUM(B147:E147)</f>
        <v>1056</v>
      </c>
    </row>
    <row r="148" spans="1:6" s="10" customFormat="1" ht="15">
      <c r="A148" s="28" t="str">
        <f>+Enero!A148</f>
        <v>STD 40 Pies</v>
      </c>
      <c r="B148" s="57">
        <v>51</v>
      </c>
      <c r="C148" s="57">
        <v>27</v>
      </c>
      <c r="D148" s="57"/>
      <c r="E148" s="57"/>
      <c r="F148" s="57">
        <f>SUM(B148:E148)*2</f>
        <v>156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>SUM(B150:E150)</f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>SUM(B152:E152)</f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>SUM(B154:E154)</f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>SUM(B155:E155)</f>
        <v>0</v>
      </c>
    </row>
    <row r="156" spans="1:6" s="10" customFormat="1" ht="15">
      <c r="A156" s="62" t="s">
        <v>102</v>
      </c>
      <c r="B156" s="63">
        <f>SUM(B144:B155)</f>
        <v>984</v>
      </c>
      <c r="C156" s="63">
        <f>SUM(C144:C155)</f>
        <v>80</v>
      </c>
      <c r="D156" s="63">
        <f>SUM(D144:D155)</f>
        <v>1038</v>
      </c>
      <c r="E156" s="63">
        <f>SUM(E144:E155)</f>
        <v>21</v>
      </c>
      <c r="F156" s="63">
        <f>SUM(F144:F155)</f>
        <v>3190</v>
      </c>
    </row>
    <row r="157" spans="1:6" s="10" customFormat="1" ht="15.75">
      <c r="A157" s="28" t="s">
        <v>129</v>
      </c>
      <c r="B157" s="132">
        <f>+B156+C156+D156+E156</f>
        <v>2123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B157:E157"/>
    <mergeCell ref="A141:F141"/>
    <mergeCell ref="D138:E138"/>
    <mergeCell ref="A123:B123"/>
    <mergeCell ref="D137:E137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A1:F1"/>
    <mergeCell ref="D126:E126"/>
    <mergeCell ref="D127:E127"/>
    <mergeCell ref="D128:E128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109">
      <selection activeCell="H142" sqref="H142"/>
    </sheetView>
  </sheetViews>
  <sheetFormatPr defaultColWidth="11.421875" defaultRowHeight="12.75"/>
  <cols>
    <col min="1" max="1" width="30.57421875" style="111" bestFit="1" customWidth="1"/>
    <col min="2" max="2" width="17.8515625" style="111" customWidth="1"/>
    <col min="3" max="3" width="17.421875" style="111" customWidth="1"/>
    <col min="4" max="4" width="19.140625" style="111" customWidth="1"/>
    <col min="5" max="5" width="18.28125" style="111" customWidth="1"/>
    <col min="6" max="6" width="18.140625" style="111" customWidth="1"/>
    <col min="7" max="16384" width="11.421875" style="65" customWidth="1"/>
  </cols>
  <sheetData>
    <row r="1" spans="1:6" ht="18">
      <c r="A1" s="146" t="s">
        <v>105</v>
      </c>
      <c r="B1" s="146"/>
      <c r="C1" s="146"/>
      <c r="D1" s="146"/>
      <c r="E1" s="146"/>
      <c r="F1" s="146"/>
    </row>
    <row r="2" spans="1:6" s="68" customFormat="1" ht="13.5" customHeight="1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79</v>
      </c>
    </row>
    <row r="3" spans="1:6" s="71" customFormat="1" ht="13.5" customHeight="1">
      <c r="A3" s="69" t="str">
        <f>+Enero!A3</f>
        <v>ALAMBRON ALUMINIO</v>
      </c>
      <c r="B3" s="70">
        <f>+Enero!B3+Febrero!B3+Marzo!B3+Abril!B3+Mayo!B3+Junio!B3</f>
        <v>444</v>
      </c>
      <c r="C3" s="70">
        <f>+Enero!C3+Febrero!C3+Marzo!C3+Abril!C3+Mayo!C3+Junio!C3</f>
        <v>20</v>
      </c>
      <c r="D3" s="70">
        <f>+Enero!D3+Febrero!D3+Marzo!D3+Abril!D3+Mayo!D3+Junio!D3</f>
        <v>0</v>
      </c>
      <c r="E3" s="70">
        <f>+Enero!E3+Febrero!E3+Marzo!E3+Abril!E3+Mayo!E3+Junio!E3</f>
        <v>0</v>
      </c>
      <c r="F3" s="70">
        <f>+Enero!F3+Febrero!F3+Marzo!F3+Abril!F3+Mayo!F3+Junio!F3</f>
        <v>0</v>
      </c>
    </row>
    <row r="4" spans="1:6" s="71" customFormat="1" ht="13.5" customHeight="1">
      <c r="A4" s="69" t="str">
        <f>+Enero!A4</f>
        <v>ALUMINA</v>
      </c>
      <c r="B4" s="70">
        <f>+Enero!B4+Febrero!B4+Marzo!B4+Abril!B4+Mayo!B4+Junio!B4</f>
        <v>0</v>
      </c>
      <c r="C4" s="70">
        <f>+Enero!C4+Febrero!C4+Marzo!C4+Abril!C4+Mayo!C4+Junio!C4</f>
        <v>416629</v>
      </c>
      <c r="D4" s="70">
        <f>+Enero!D4+Febrero!D4+Marzo!D4+Abril!D4+Mayo!D4+Junio!D4</f>
        <v>0</v>
      </c>
      <c r="E4" s="70">
        <f>+Enero!E4+Febrero!E4+Marzo!E4+Abril!E4+Mayo!E4+Junio!E4</f>
        <v>0</v>
      </c>
      <c r="F4" s="70">
        <f>+Enero!F4+Febrero!F4+Marzo!F4+Abril!F4+Mayo!F4+Junio!F4</f>
        <v>0</v>
      </c>
    </row>
    <row r="5" spans="1:6" s="71" customFormat="1" ht="13.5" customHeight="1">
      <c r="A5" s="69" t="str">
        <f>+Enero!A5</f>
        <v>ALUMINIO</v>
      </c>
      <c r="B5" s="70">
        <f>+Enero!B5+Febrero!B5+Marzo!B5+Abril!B5+Mayo!B5+Junio!B5</f>
        <v>187050</v>
      </c>
      <c r="C5" s="70">
        <f>+Enero!C5+Febrero!C5+Marzo!C5+Abril!C5+Mayo!C5+Junio!C5</f>
        <v>0</v>
      </c>
      <c r="D5" s="70">
        <f>+Enero!D5+Febrero!D5+Marzo!D5+Abril!D5+Mayo!D5+Junio!D5</f>
        <v>0</v>
      </c>
      <c r="E5" s="70">
        <f>+Enero!E5+Febrero!E5+Marzo!E5+Abril!E5+Mayo!E5+Junio!E5</f>
        <v>0</v>
      </c>
      <c r="F5" s="70">
        <f>+Enero!F5+Febrero!F5+Marzo!F5+Abril!F5+Mayo!F5+Junio!F5</f>
        <v>0</v>
      </c>
    </row>
    <row r="6" spans="1:6" s="71" customFormat="1" ht="13.5" customHeight="1">
      <c r="A6" s="69" t="str">
        <f>+Enero!A6</f>
        <v>BAÑO CRIOLITICO</v>
      </c>
      <c r="B6" s="70">
        <f>+Enero!B6+Febrero!B6+Marzo!B6+Abril!B6+Mayo!B6+Junio!B6</f>
        <v>301</v>
      </c>
      <c r="C6" s="70">
        <f>+Enero!C6+Febrero!C6+Marzo!C6+Abril!C6+Mayo!C6+Junio!C6</f>
        <v>0</v>
      </c>
      <c r="D6" s="70">
        <f>+Enero!D6+Febrero!D6+Marzo!D6+Abril!D6+Mayo!D6+Junio!D6</f>
        <v>0</v>
      </c>
      <c r="E6" s="70">
        <f>+Enero!E6+Febrero!E6+Marzo!E6+Abril!E6+Mayo!E6+Junio!E6</f>
        <v>0</v>
      </c>
      <c r="F6" s="70">
        <f>+Enero!F6+Febrero!F6+Marzo!F6+Abril!F6+Mayo!F6+Junio!F6</f>
        <v>0</v>
      </c>
    </row>
    <row r="7" spans="1:6" s="71" customFormat="1" ht="13.5" customHeight="1">
      <c r="A7" s="69" t="str">
        <f>+Enero!A7</f>
        <v>BLOQUES CATODICOS</v>
      </c>
      <c r="B7" s="70">
        <f>+Enero!B7+Febrero!B7+Marzo!B7+Abril!B7+Mayo!B7+Junio!B7</f>
        <v>0</v>
      </c>
      <c r="C7" s="70">
        <f>+Enero!C7+Febrero!C7+Marzo!C7+Abril!C7+Mayo!C7+Junio!C7</f>
        <v>1116</v>
      </c>
      <c r="D7" s="70">
        <f>+Enero!D7+Febrero!D7+Marzo!D7+Abril!D7+Mayo!D7+Junio!D7</f>
        <v>0</v>
      </c>
      <c r="E7" s="70">
        <f>+Enero!E7+Febrero!E7+Marzo!E7+Abril!E7+Mayo!E7+Junio!E7</f>
        <v>0</v>
      </c>
      <c r="F7" s="70">
        <f>+Enero!F7+Febrero!F7+Marzo!F7+Abril!F7+Mayo!F7+Junio!F7</f>
        <v>0</v>
      </c>
    </row>
    <row r="8" spans="1:6" s="71" customFormat="1" ht="13.5" customHeight="1">
      <c r="A8" s="69" t="str">
        <f>+Enero!A8</f>
        <v>BREA</v>
      </c>
      <c r="B8" s="70">
        <f>+Enero!B8+Febrero!B8+Marzo!B8+Abril!B8+Mayo!B8+Junio!B8</f>
        <v>0</v>
      </c>
      <c r="C8" s="70">
        <f>+Enero!C8+Febrero!C8+Marzo!C8+Abril!C8+Mayo!C8+Junio!C8</f>
        <v>17784</v>
      </c>
      <c r="D8" s="70">
        <f>+Enero!D8+Febrero!D8+Marzo!D8+Abril!D8+Mayo!D8+Junio!D8</f>
        <v>0</v>
      </c>
      <c r="E8" s="70">
        <f>+Enero!E8+Febrero!E8+Marzo!E8+Abril!E8+Mayo!E8+Junio!E8</f>
        <v>0</v>
      </c>
      <c r="F8" s="70">
        <f>+Enero!F8+Febrero!F8+Marzo!F8+Abril!F8+Mayo!F8+Junio!F8</f>
        <v>0</v>
      </c>
    </row>
    <row r="9" spans="1:6" s="71" customFormat="1" ht="13.5" customHeight="1">
      <c r="A9" s="69" t="str">
        <f>+Enero!A9</f>
        <v>BRIQUETA</v>
      </c>
      <c r="B9" s="70">
        <f>+Enero!B9+Febrero!B9+Marzo!B9+Abril!B9+Mayo!B9+Junio!B9</f>
        <v>0</v>
      </c>
      <c r="C9" s="70">
        <f>+Enero!C9+Febrero!C9+Marzo!C9+Abril!C9+Mayo!C9+Junio!C9</f>
        <v>67</v>
      </c>
      <c r="D9" s="70">
        <f>+Enero!D9+Febrero!D9+Marzo!D9+Abril!D9+Mayo!D9+Junio!D9</f>
        <v>0</v>
      </c>
      <c r="E9" s="70">
        <f>+Enero!E9+Febrero!E9+Marzo!E9+Abril!E9+Mayo!E9+Junio!E9</f>
        <v>0</v>
      </c>
      <c r="F9" s="70">
        <f>+Enero!F9+Febrero!F9+Marzo!F9+Abril!F9+Mayo!F9+Junio!F9</f>
        <v>0</v>
      </c>
    </row>
    <row r="10" spans="1:6" s="71" customFormat="1" ht="13.5" customHeight="1">
      <c r="A10" s="69" t="str">
        <f>+Enero!A10</f>
        <v>CATODOS A  GRANEL</v>
      </c>
      <c r="B10" s="70">
        <f>+Enero!B10+Febrero!B10+Marzo!B10+Abril!B10+Mayo!B10+Junio!B10</f>
        <v>0</v>
      </c>
      <c r="C10" s="70">
        <f>+Enero!C10+Febrero!C10+Marzo!C10+Abril!C10+Mayo!C10+Junio!C10</f>
        <v>543</v>
      </c>
      <c r="D10" s="70">
        <f>+Enero!D10+Febrero!D10+Marzo!D10+Abril!D10+Mayo!D10+Junio!D10</f>
        <v>0</v>
      </c>
      <c r="E10" s="70">
        <f>+Enero!E10+Febrero!E10+Marzo!E10+Abril!E10+Mayo!E10+Junio!E10</f>
        <v>0</v>
      </c>
      <c r="F10" s="70">
        <f>+Enero!F10+Febrero!F10+Marzo!F10+Abril!F10+Mayo!F10+Junio!F10</f>
        <v>0</v>
      </c>
    </row>
    <row r="11" spans="1:6" s="71" customFormat="1" ht="13.5" customHeight="1">
      <c r="A11" s="69" t="str">
        <f>+Enero!A11</f>
        <v>CEMENTO</v>
      </c>
      <c r="B11" s="70">
        <f>+Enero!B11+Febrero!B11+Marzo!B11+Abril!B11+Mayo!B11+Junio!B11</f>
        <v>0</v>
      </c>
      <c r="C11" s="70">
        <f>+Enero!C11+Febrero!C11+Marzo!C11+Abril!C11+Mayo!C11+Junio!C11</f>
        <v>0</v>
      </c>
      <c r="D11" s="70">
        <f>+Enero!D11+Febrero!D11+Marzo!D11+Abril!D11+Mayo!D11+Junio!D11</f>
        <v>0</v>
      </c>
      <c r="E11" s="70">
        <f>+Enero!E11+Febrero!E11+Marzo!E11+Abril!E11+Mayo!E11+Junio!E11</f>
        <v>0</v>
      </c>
      <c r="F11" s="70">
        <f>+Enero!F11+Febrero!F11+Marzo!F11+Abril!F11+Mayo!F11+Junio!F11</f>
        <v>0</v>
      </c>
    </row>
    <row r="12" spans="1:6" s="71" customFormat="1" ht="13.5" customHeight="1">
      <c r="A12" s="69" t="str">
        <f>+Enero!A12</f>
        <v>COKE</v>
      </c>
      <c r="B12" s="70">
        <f>+Enero!B12+Febrero!B12+Marzo!B12+Abril!B12+Mayo!B12+Junio!B12</f>
        <v>0</v>
      </c>
      <c r="C12" s="70">
        <f>+Enero!C12+Febrero!C12+Marzo!C12+Abril!C12+Mayo!C12+Junio!C12</f>
        <v>0</v>
      </c>
      <c r="D12" s="70">
        <f>+Enero!D12+Febrero!D12+Marzo!D12+Abril!D12+Mayo!D12+Junio!D12</f>
        <v>87241</v>
      </c>
      <c r="E12" s="70">
        <f>+Enero!E12+Febrero!E12+Marzo!E12+Abril!E12+Mayo!E12+Junio!E12</f>
        <v>0</v>
      </c>
      <c r="F12" s="70">
        <f>+Enero!F12+Febrero!F12+Marzo!F12+Abril!F12+Mayo!F12+Junio!F12</f>
        <v>0</v>
      </c>
    </row>
    <row r="13" spans="1:6" s="71" customFormat="1" ht="13.5" customHeight="1">
      <c r="A13" s="69" t="str">
        <f>+Enero!A13</f>
        <v>FLUORURO DE ALUMINIO</v>
      </c>
      <c r="B13" s="70">
        <f>+Enero!B13+Febrero!B13+Marzo!B13+Abril!B13+Mayo!B13+Junio!B13</f>
        <v>0</v>
      </c>
      <c r="C13" s="70">
        <f>+Enero!C13+Febrero!C13+Marzo!C13+Abril!C13+Mayo!C13+Junio!C13</f>
        <v>1378</v>
      </c>
      <c r="D13" s="70">
        <f>+Enero!D13+Febrero!D13+Marzo!D13+Abril!D13+Mayo!D13+Junio!D13</f>
        <v>0</v>
      </c>
      <c r="E13" s="70">
        <f>+Enero!E13+Febrero!E13+Marzo!E13+Abril!E13+Mayo!E13+Junio!E13</f>
        <v>0</v>
      </c>
      <c r="F13" s="70">
        <f>+Enero!F13+Febrero!F13+Marzo!F13+Abril!F13+Mayo!F13+Junio!F13</f>
        <v>0</v>
      </c>
    </row>
    <row r="14" spans="1:6" s="71" customFormat="1" ht="13.5" customHeight="1">
      <c r="A14" s="69" t="str">
        <f>+Enero!A14</f>
        <v>INSUMOS</v>
      </c>
      <c r="B14" s="70">
        <f>+Enero!B14+Febrero!B14+Marzo!B14+Abril!B14+Mayo!B14+Junio!B14</f>
        <v>95</v>
      </c>
      <c r="C14" s="70">
        <f>+Enero!C14+Febrero!C14+Marzo!C14+Abril!C14+Mayo!C14+Junio!C14</f>
        <v>9092</v>
      </c>
      <c r="D14" s="70">
        <f>+Enero!D14+Febrero!D14+Marzo!D14+Abril!D14+Mayo!D14+Junio!D14</f>
        <v>0</v>
      </c>
      <c r="E14" s="70">
        <f>+Enero!E14+Febrero!E14+Marzo!E14+Abril!E14+Mayo!E14+Junio!E14</f>
        <v>0</v>
      </c>
      <c r="F14" s="70">
        <f>+Enero!F14+Febrero!F14+Marzo!F14+Abril!F14+Mayo!F14+Junio!F14</f>
        <v>0</v>
      </c>
    </row>
    <row r="15" spans="1:6" s="71" customFormat="1" ht="13.5" customHeight="1">
      <c r="A15" s="69" t="str">
        <f>+Enero!A15</f>
        <v>LADRILLOS AISLANTES</v>
      </c>
      <c r="B15" s="70">
        <f>+Enero!B15+Febrero!B15+Marzo!B15+Abril!B15+Mayo!B15+Junio!B15</f>
        <v>0</v>
      </c>
      <c r="C15" s="70">
        <f>+Enero!C15+Febrero!C15+Marzo!C15+Abril!C15+Mayo!C15+Junio!C15</f>
        <v>761</v>
      </c>
      <c r="D15" s="70">
        <f>+Enero!D15+Febrero!D15+Marzo!D15+Abril!D15+Mayo!D15+Junio!D15</f>
        <v>0</v>
      </c>
      <c r="E15" s="70">
        <f>+Enero!E15+Febrero!E15+Marzo!E15+Abril!E15+Mayo!E15+Junio!E15</f>
        <v>0</v>
      </c>
      <c r="F15" s="70">
        <f>+Enero!F15+Febrero!F15+Marzo!F15+Abril!F15+Mayo!F15+Junio!F15</f>
        <v>0</v>
      </c>
    </row>
    <row r="16" spans="1:6" s="71" customFormat="1" ht="13.5" customHeight="1">
      <c r="A16" s="69" t="str">
        <f>+Enero!A16</f>
        <v>LOSAS LATERALES</v>
      </c>
      <c r="B16" s="70">
        <f>+Enero!B16+Febrero!B16+Marzo!B16+Abril!B16+Mayo!B16+Junio!B16</f>
        <v>0</v>
      </c>
      <c r="C16" s="70">
        <f>+Enero!C16+Febrero!C16+Marzo!C16+Abril!C16+Mayo!C16+Junio!C16</f>
        <v>0</v>
      </c>
      <c r="D16" s="70">
        <f>+Enero!D16+Febrero!D16+Marzo!D16+Abril!D16+Mayo!D16+Junio!D16</f>
        <v>0</v>
      </c>
      <c r="E16" s="70">
        <f>+Enero!E16+Febrero!E16+Marzo!E16+Abril!E16+Mayo!E16+Junio!E16</f>
        <v>0</v>
      </c>
      <c r="F16" s="70">
        <f>+Enero!F16+Febrero!F16+Marzo!F16+Abril!F16+Mayo!F16+Junio!F16</f>
        <v>0</v>
      </c>
    </row>
    <row r="17" spans="1:6" s="71" customFormat="1" ht="13.5" customHeight="1">
      <c r="A17" s="69" t="str">
        <f>+Enero!A17</f>
        <v>MAGNESIO</v>
      </c>
      <c r="B17" s="70">
        <f>+Enero!B17+Febrero!B17+Marzo!B17+Abril!B17+Mayo!B17+Junio!B17</f>
        <v>0</v>
      </c>
      <c r="C17" s="70">
        <f>+Enero!C17+Febrero!C17+Marzo!C17+Abril!C17+Mayo!C17+Junio!C17</f>
        <v>417</v>
      </c>
      <c r="D17" s="70">
        <f>+Enero!D17+Febrero!D17+Marzo!D17+Abril!D17+Mayo!D17+Junio!D17</f>
        <v>0</v>
      </c>
      <c r="E17" s="70">
        <f>+Enero!E17+Febrero!E17+Marzo!E17+Abril!E17+Mayo!E17+Junio!E17</f>
        <v>0</v>
      </c>
      <c r="F17" s="70">
        <f>+Enero!F17+Febrero!F17+Marzo!F17+Abril!F17+Mayo!F17+Junio!F17</f>
        <v>0</v>
      </c>
    </row>
    <row r="18" spans="1:6" s="71" customFormat="1" ht="13.5" customHeight="1">
      <c r="A18" s="69" t="str">
        <f>+Enero!A18</f>
        <v>MAQUINAS Y APARATOS</v>
      </c>
      <c r="B18" s="70">
        <f>+Enero!B18+Febrero!B18+Marzo!B18+Abril!B18+Mayo!B18+Junio!B18</f>
        <v>0</v>
      </c>
      <c r="C18" s="70">
        <f>+Enero!C18+Febrero!C18+Marzo!C18+Abril!C18+Mayo!C18+Junio!C18</f>
        <v>1064</v>
      </c>
      <c r="D18" s="70">
        <f>+Enero!D18+Febrero!D18+Marzo!D18+Abril!D18+Mayo!D18+Junio!D18</f>
        <v>0</v>
      </c>
      <c r="E18" s="70">
        <f>+Enero!E18+Febrero!E18+Marzo!E18+Abril!E18+Mayo!E18+Junio!E18</f>
        <v>0</v>
      </c>
      <c r="F18" s="70">
        <f>+Enero!F18+Febrero!F18+Marzo!F18+Abril!F18+Mayo!F18+Junio!F18</f>
        <v>0</v>
      </c>
    </row>
    <row r="19" spans="1:6" s="71" customFormat="1" ht="13.5" customHeight="1">
      <c r="A19" s="69" t="str">
        <f>+Enero!A19</f>
        <v>MATERIAL EMPAQUE</v>
      </c>
      <c r="B19" s="70">
        <f>+Enero!B19+Febrero!B19+Marzo!B19+Abril!B19+Mayo!B19+Junio!B19</f>
        <v>0</v>
      </c>
      <c r="C19" s="70">
        <f>+Enero!C19+Febrero!C19+Marzo!C19+Abril!C19+Mayo!C19+Junio!C19</f>
        <v>0</v>
      </c>
      <c r="D19" s="70">
        <f>+Enero!D19+Febrero!D19+Marzo!D19+Abril!D19+Mayo!D19+Junio!D19</f>
        <v>0</v>
      </c>
      <c r="E19" s="70">
        <f>+Enero!E19+Febrero!E19+Marzo!E19+Abril!E19+Mayo!E19+Junio!E19</f>
        <v>0</v>
      </c>
      <c r="F19" s="70">
        <f>+Enero!F19+Febrero!F19+Marzo!F19+Abril!F19+Mayo!F19+Junio!F19</f>
        <v>0</v>
      </c>
    </row>
    <row r="20" spans="1:6" s="71" customFormat="1" ht="13.5" customHeight="1">
      <c r="A20" s="69" t="str">
        <f>+Enero!A20</f>
        <v>MATERIAL REFRACTARIO</v>
      </c>
      <c r="B20" s="70">
        <f>+Enero!B20+Febrero!B20+Marzo!B20+Abril!B20+Mayo!B20+Junio!B20</f>
        <v>0</v>
      </c>
      <c r="C20" s="70">
        <f>+Enero!C20+Febrero!C20+Marzo!C20+Abril!C20+Mayo!C20+Junio!C20</f>
        <v>1083</v>
      </c>
      <c r="D20" s="70">
        <f>+Enero!D20+Febrero!D20+Marzo!D20+Abril!D20+Mayo!D20+Junio!D20</f>
        <v>0</v>
      </c>
      <c r="E20" s="70">
        <f>+Enero!E20+Febrero!E20+Marzo!E20+Abril!E20+Mayo!E20+Junio!E20</f>
        <v>0</v>
      </c>
      <c r="F20" s="70">
        <f>+Enero!F20+Febrero!F20+Marzo!F20+Abril!F20+Mayo!F20+Junio!F20</f>
        <v>0</v>
      </c>
    </row>
    <row r="21" spans="1:6" s="71" customFormat="1" ht="13.5" customHeight="1">
      <c r="A21" s="69" t="str">
        <f>+Enero!A21</f>
        <v>PRODUCTOS QUIMICOS</v>
      </c>
      <c r="B21" s="70">
        <f>+Enero!B21+Febrero!B21+Marzo!B21+Abril!B21+Mayo!B21+Junio!B21</f>
        <v>0</v>
      </c>
      <c r="C21" s="70">
        <f>+Enero!C21+Febrero!C21+Marzo!C21+Abril!C21+Mayo!C21+Junio!C21</f>
        <v>0</v>
      </c>
      <c r="D21" s="70">
        <f>+Enero!D21+Febrero!D21+Marzo!D21+Abril!D21+Mayo!D21+Junio!D21</f>
        <v>0</v>
      </c>
      <c r="E21" s="70">
        <f>+Enero!E21+Febrero!E21+Marzo!E21+Abril!E21+Mayo!E21+Junio!E21</f>
        <v>0</v>
      </c>
      <c r="F21" s="70">
        <f>+Enero!F21+Febrero!F21+Marzo!F21+Abril!F21+Mayo!F21+Junio!F21</f>
        <v>0</v>
      </c>
    </row>
    <row r="22" spans="1:6" s="71" customFormat="1" ht="13.5" customHeight="1">
      <c r="A22" s="69" t="str">
        <f>+Enero!A22</f>
        <v>REPUESTOS</v>
      </c>
      <c r="B22" s="70">
        <f>+Enero!B22+Febrero!B22+Marzo!B22+Abril!B22+Mayo!B22+Junio!B22</f>
        <v>0</v>
      </c>
      <c r="C22" s="70">
        <f>+Enero!C22+Febrero!C22+Marzo!C22+Abril!C22+Mayo!C22+Junio!C22</f>
        <v>31</v>
      </c>
      <c r="D22" s="70">
        <f>+Enero!D22+Febrero!D22+Marzo!D22+Abril!D22+Mayo!D22+Junio!D22</f>
        <v>0</v>
      </c>
      <c r="E22" s="70">
        <f>+Enero!E22+Febrero!E22+Marzo!E22+Abril!E22+Mayo!E22+Junio!E22</f>
        <v>0</v>
      </c>
      <c r="F22" s="70">
        <f>+Enero!F22+Febrero!F22+Marzo!F22+Abril!F22+Mayo!F22+Junio!F22</f>
        <v>0</v>
      </c>
    </row>
    <row r="23" spans="1:11" s="71" customFormat="1" ht="13.5" customHeight="1">
      <c r="A23" s="69" t="str">
        <f>+Enero!A23</f>
        <v>SILICIO METALICO</v>
      </c>
      <c r="B23" s="70">
        <f>+Enero!B23+Febrero!B23+Marzo!B23+Abril!B23+Mayo!B23+Junio!B23</f>
        <v>0</v>
      </c>
      <c r="C23" s="70">
        <f>+Enero!C23+Febrero!C23+Marzo!C23+Abril!C23+Mayo!C23+Junio!C23</f>
        <v>60</v>
      </c>
      <c r="D23" s="70">
        <f>+Enero!D23+Febrero!D23+Marzo!D23+Abril!D23+Mayo!D23+Junio!D23</f>
        <v>0</v>
      </c>
      <c r="E23" s="70">
        <f>+Enero!E23+Febrero!E23+Marzo!E23+Abril!E23+Mayo!E23+Junio!E23</f>
        <v>0</v>
      </c>
      <c r="F23" s="70">
        <f>+Enero!F23+Febrero!F23+Marzo!F23+Abril!F23+Mayo!F23+Junio!F23</f>
        <v>0</v>
      </c>
      <c r="K23" s="72"/>
    </row>
    <row r="24" spans="1:11" s="71" customFormat="1" ht="13.5" customHeight="1">
      <c r="A24" s="69" t="str">
        <f>+Enero!A24</f>
        <v>SUPER RAMP CP 45</v>
      </c>
      <c r="B24" s="70">
        <f>+Enero!B24+Febrero!B24+Marzo!B24+Abril!B24+Mayo!B24+Junio!B24</f>
        <v>0</v>
      </c>
      <c r="C24" s="70">
        <f>+Enero!C24+Febrero!C24+Marzo!C24+Abril!C24+Mayo!C24+Junio!C24</f>
        <v>44</v>
      </c>
      <c r="D24" s="70">
        <f>+Enero!D24+Febrero!D24+Marzo!D24+Abril!D24+Mayo!D24+Junio!D24</f>
        <v>0</v>
      </c>
      <c r="E24" s="70">
        <f>+Enero!E24+Febrero!E24+Marzo!E24+Abril!E24+Mayo!E24+Junio!E24</f>
        <v>0</v>
      </c>
      <c r="F24" s="70">
        <f>+Enero!F24+Febrero!F24+Marzo!F24+Abril!F24+Mayo!F24+Junio!F24</f>
        <v>0</v>
      </c>
      <c r="K24" s="72"/>
    </row>
    <row r="25" spans="1:11" s="71" customFormat="1" ht="13.5" customHeight="1">
      <c r="A25" s="69" t="str">
        <f>+Enero!A25</f>
        <v>TEJOS DE ALUMINIO</v>
      </c>
      <c r="B25" s="70">
        <f>+Enero!B25+Febrero!B25+Marzo!B25+Abril!B25+Mayo!B25+Junio!B25</f>
        <v>0</v>
      </c>
      <c r="C25" s="70">
        <f>+Enero!C25+Febrero!C25+Marzo!C25+Abril!C25+Mayo!C25+Junio!C25</f>
        <v>0</v>
      </c>
      <c r="D25" s="70">
        <f>+Enero!D25+Febrero!D25+Marzo!D25+Abril!D25+Mayo!D25+Junio!D25</f>
        <v>0</v>
      </c>
      <c r="E25" s="70">
        <f>+Enero!E25+Febrero!E25+Marzo!E25+Abril!E25+Mayo!E25+Junio!E25</f>
        <v>0</v>
      </c>
      <c r="F25" s="70">
        <f>+Enero!F25+Febrero!F25+Marzo!F25+Abril!F25+Mayo!F25+Junio!F25</f>
        <v>0</v>
      </c>
      <c r="K25" s="72"/>
    </row>
    <row r="26" spans="1:11" s="71" customFormat="1" ht="13.5" customHeight="1">
      <c r="A26" s="69" t="str">
        <f>+Enero!A26</f>
        <v> </v>
      </c>
      <c r="B26" s="70">
        <f>+Enero!B26+Febrero!B26+Marzo!B26+Abril!B26+Mayo!B26+Junio!B26</f>
        <v>0</v>
      </c>
      <c r="C26" s="70">
        <f>+Enero!C26+Febrero!C26+Marzo!C26+Abril!C26+Mayo!C26+Junio!C26</f>
        <v>0</v>
      </c>
      <c r="D26" s="70">
        <f>+Enero!D26+Febrero!D26+Marzo!D26+Abril!D26+Mayo!D26+Junio!D26</f>
        <v>0</v>
      </c>
      <c r="E26" s="70">
        <f>+Enero!E26+Febrero!E26+Marzo!E26+Abril!E26+Mayo!E26+Junio!E26</f>
        <v>0</v>
      </c>
      <c r="F26" s="70">
        <f>+Enero!F26+Febrero!F26+Marzo!F26+Abril!F26+Mayo!F26+Junio!F26</f>
        <v>0</v>
      </c>
      <c r="K26" s="72"/>
    </row>
    <row r="27" spans="1:11" s="71" customFormat="1" ht="13.5" customHeight="1">
      <c r="A27" s="69" t="str">
        <f>+Enero!A27</f>
        <v> </v>
      </c>
      <c r="B27" s="70">
        <f>+Enero!B27+Febrero!B27+Marzo!B27+Abril!B27+Mayo!B27+Junio!B27</f>
        <v>0</v>
      </c>
      <c r="C27" s="70">
        <f>+Enero!C27+Febrero!C27+Marzo!C27+Abril!C27+Mayo!C27+Junio!C27</f>
        <v>0</v>
      </c>
      <c r="D27" s="70">
        <f>+Enero!D27+Febrero!D27+Marzo!D27+Abril!D27+Mayo!D27+Junio!D27</f>
        <v>0</v>
      </c>
      <c r="E27" s="70">
        <f>+Enero!E27+Febrero!E27+Marzo!E27+Abril!E27+Mayo!E27+Junio!E27</f>
        <v>0</v>
      </c>
      <c r="F27" s="70">
        <f>+Enero!F27+Febrero!F27+Marzo!F27+Abril!F27+Mayo!F27+Junio!F27</f>
        <v>0</v>
      </c>
      <c r="K27" s="72"/>
    </row>
    <row r="28" spans="1:11" s="71" customFormat="1" ht="13.5" customHeight="1">
      <c r="A28" s="69" t="str">
        <f>+Enero!A28</f>
        <v> </v>
      </c>
      <c r="B28" s="70">
        <f>+Enero!B28+Febrero!B28+Marzo!B28+Abril!B28+Mayo!B28+Junio!B28</f>
        <v>0</v>
      </c>
      <c r="C28" s="70">
        <f>+Enero!C28+Febrero!C28+Marzo!C28+Abril!C28+Mayo!C28+Junio!C28</f>
        <v>0</v>
      </c>
      <c r="D28" s="70">
        <f>+Enero!D28+Febrero!D28+Marzo!D28+Abril!D28+Mayo!D28+Junio!D28</f>
        <v>0</v>
      </c>
      <c r="E28" s="70">
        <f>+Enero!E28+Febrero!E28+Marzo!E28+Abril!E28+Mayo!E28+Junio!E28</f>
        <v>0</v>
      </c>
      <c r="F28" s="70">
        <f>+Enero!F28+Febrero!F28+Marzo!F28+Abril!F28+Mayo!F28+Junio!F28</f>
        <v>0</v>
      </c>
      <c r="K28" s="72"/>
    </row>
    <row r="29" spans="1:11" s="71" customFormat="1" ht="13.5" customHeight="1">
      <c r="A29" s="69" t="str">
        <f>+Enero!A29</f>
        <v> </v>
      </c>
      <c r="B29" s="70">
        <f>+Enero!B29+Febrero!B29+Marzo!B29+Abril!B29+Mayo!B29+Junio!B29</f>
        <v>0</v>
      </c>
      <c r="C29" s="70">
        <f>+Enero!C29+Febrero!C29+Marzo!C29+Abril!C29+Mayo!C29+Junio!C29</f>
        <v>0</v>
      </c>
      <c r="D29" s="70">
        <f>+Enero!D29+Febrero!D29+Marzo!D29+Abril!D29+Mayo!D29+Junio!D29</f>
        <v>0</v>
      </c>
      <c r="E29" s="70">
        <f>+Enero!E29+Febrero!E29+Marzo!E29+Abril!E29+Mayo!E29+Junio!E29</f>
        <v>0</v>
      </c>
      <c r="F29" s="70">
        <f>+Enero!F29+Febrero!F29+Marzo!F29+Abril!F29+Mayo!F29+Junio!F29</f>
        <v>0</v>
      </c>
      <c r="K29" s="72"/>
    </row>
    <row r="30" spans="1:11" s="71" customFormat="1" ht="13.5" customHeight="1">
      <c r="A30" s="69" t="str">
        <f>+Enero!A30</f>
        <v> </v>
      </c>
      <c r="B30" s="70">
        <f>+Enero!B30+Febrero!B30+Marzo!B30+Abril!B30+Mayo!B30+Junio!B30</f>
        <v>0</v>
      </c>
      <c r="C30" s="70">
        <f>+Enero!C30+Febrero!C30+Marzo!C30+Abril!C30+Mayo!C30+Junio!C30</f>
        <v>0</v>
      </c>
      <c r="D30" s="70">
        <f>+Enero!D30+Febrero!D30+Marzo!D30+Abril!D30+Mayo!D30+Junio!D30</f>
        <v>0</v>
      </c>
      <c r="E30" s="70">
        <f>+Enero!E30+Febrero!E30+Marzo!E30+Abril!E30+Mayo!E30+Junio!E30</f>
        <v>0</v>
      </c>
      <c r="F30" s="70">
        <f>+Enero!F30+Febrero!F30+Marzo!F30+Abril!F30+Mayo!F30+Junio!F30</f>
        <v>0</v>
      </c>
      <c r="K30" s="72"/>
    </row>
    <row r="31" spans="1:11" s="71" customFormat="1" ht="13.5" customHeight="1">
      <c r="A31" s="69" t="str">
        <f>+Enero!A31</f>
        <v> </v>
      </c>
      <c r="B31" s="70">
        <f>+Enero!B31+Febrero!B31+Marzo!B31+Abril!B31+Mayo!B31+Junio!B31</f>
        <v>0</v>
      </c>
      <c r="C31" s="70">
        <f>+Enero!C31+Febrero!C31+Marzo!C31+Abril!C31+Mayo!C31+Junio!C31</f>
        <v>0</v>
      </c>
      <c r="D31" s="70">
        <f>+Enero!D31+Febrero!D31+Marzo!D31+Abril!D31+Mayo!D31+Junio!D31</f>
        <v>0</v>
      </c>
      <c r="E31" s="70">
        <f>+Enero!E31+Febrero!E31+Marzo!E31+Abril!E31+Mayo!E31+Junio!E31</f>
        <v>0</v>
      </c>
      <c r="F31" s="70">
        <f>+Enero!F31+Febrero!F31+Marzo!F31+Abril!F31+Mayo!F31+Junio!F31</f>
        <v>0</v>
      </c>
      <c r="K31" s="72"/>
    </row>
    <row r="32" spans="1:11" s="71" customFormat="1" ht="13.5" customHeight="1">
      <c r="A32" s="69" t="str">
        <f>+Enero!A32</f>
        <v> </v>
      </c>
      <c r="B32" s="70">
        <f>+Enero!B32+Febrero!B32+Marzo!B32+Abril!B32+Mayo!B32+Junio!B32</f>
        <v>0</v>
      </c>
      <c r="C32" s="70">
        <f>+Enero!C32+Febrero!C32+Marzo!C32+Abril!C32+Mayo!C32+Junio!C32</f>
        <v>0</v>
      </c>
      <c r="D32" s="70">
        <f>+Enero!D32+Febrero!D32+Marzo!D32+Abril!D32+Mayo!D32+Junio!D32</f>
        <v>0</v>
      </c>
      <c r="E32" s="70">
        <f>+Enero!E32+Febrero!E32+Marzo!E32+Abril!E32+Mayo!E32+Junio!E32</f>
        <v>0</v>
      </c>
      <c r="F32" s="70">
        <f>+Enero!F32+Febrero!F32+Marzo!F32+Abril!F32+Mayo!F32+Junio!F32</f>
        <v>0</v>
      </c>
      <c r="K32" s="72"/>
    </row>
    <row r="33" spans="1:11" s="71" customFormat="1" ht="13.5" customHeight="1">
      <c r="A33" s="69" t="str">
        <f>+Enero!A33</f>
        <v> </v>
      </c>
      <c r="B33" s="70">
        <f>+Enero!B33+Febrero!B33+Marzo!B33+Abril!B33+Mayo!B33+Junio!B33</f>
        <v>0</v>
      </c>
      <c r="C33" s="70">
        <f>+Enero!C33+Febrero!C33+Marzo!C33+Abril!C33+Mayo!C33+Junio!C33</f>
        <v>0</v>
      </c>
      <c r="D33" s="70">
        <f>+Enero!D33+Febrero!D33+Marzo!D33+Abril!D33+Mayo!D33+Junio!D33</f>
        <v>0</v>
      </c>
      <c r="E33" s="70">
        <f>+Enero!E33+Febrero!E33+Marzo!E33+Abril!E33+Mayo!E33+Junio!E33</f>
        <v>0</v>
      </c>
      <c r="F33" s="70">
        <f>+Enero!F33+Febrero!F33+Marzo!F33+Abril!F33+Mayo!F33+Junio!F33</f>
        <v>0</v>
      </c>
      <c r="K33" s="72"/>
    </row>
    <row r="34" spans="1:11" s="71" customFormat="1" ht="13.5" customHeight="1">
      <c r="A34" s="69" t="str">
        <f>+Enero!A34</f>
        <v> </v>
      </c>
      <c r="B34" s="70">
        <f>+Enero!B34+Febrero!B34+Marzo!B34+Abril!B34+Mayo!B34+Junio!B34</f>
        <v>0</v>
      </c>
      <c r="C34" s="70">
        <f>+Enero!C34+Febrero!C34+Marzo!C34+Abril!C34+Mayo!C34+Junio!C34</f>
        <v>0</v>
      </c>
      <c r="D34" s="70">
        <f>+Enero!D34+Febrero!D34+Marzo!D34+Abril!D34+Mayo!D34+Junio!D34</f>
        <v>0</v>
      </c>
      <c r="E34" s="70">
        <f>+Enero!E34+Febrero!E34+Marzo!E34+Abril!E34+Mayo!E34+Junio!E34</f>
        <v>0</v>
      </c>
      <c r="F34" s="70">
        <f>+Enero!F34+Febrero!F34+Marzo!F34+Abril!F34+Mayo!F34+Junio!F34</f>
        <v>0</v>
      </c>
      <c r="K34" s="72"/>
    </row>
    <row r="35" spans="1:11" s="71" customFormat="1" ht="13.5" customHeight="1">
      <c r="A35" s="69" t="str">
        <f>+Enero!A35</f>
        <v> </v>
      </c>
      <c r="B35" s="70">
        <f>+Enero!B35+Febrero!B35+Marzo!B35+Abril!B35+Mayo!B35+Junio!B35</f>
        <v>0</v>
      </c>
      <c r="C35" s="70">
        <f>+Enero!C35+Febrero!C35+Marzo!C35+Abril!C35+Mayo!C35+Junio!C35</f>
        <v>0</v>
      </c>
      <c r="D35" s="70">
        <f>+Enero!D35+Febrero!D35+Marzo!D35+Abril!D35+Mayo!D35+Junio!D35</f>
        <v>0</v>
      </c>
      <c r="E35" s="70">
        <f>+Enero!E35+Febrero!E35+Marzo!E35+Abril!E35+Mayo!E35+Junio!E35</f>
        <v>0</v>
      </c>
      <c r="F35" s="70">
        <f>+Enero!F35+Febrero!F35+Marzo!F35+Abril!F35+Mayo!F35+Junio!F35</f>
        <v>0</v>
      </c>
      <c r="K35" s="72"/>
    </row>
    <row r="36" spans="1:11" s="71" customFormat="1" ht="13.5" customHeight="1">
      <c r="A36" s="69" t="str">
        <f>+Enero!A36</f>
        <v> </v>
      </c>
      <c r="B36" s="70">
        <f>+Enero!B36+Febrero!B36+Marzo!B36+Abril!B36+Mayo!B36+Junio!B36</f>
        <v>0</v>
      </c>
      <c r="C36" s="70">
        <f>+Enero!C36+Febrero!C36+Marzo!C36+Abril!C36+Mayo!C36+Junio!C36</f>
        <v>0</v>
      </c>
      <c r="D36" s="70">
        <f>+Enero!D36+Febrero!D36+Marzo!D36+Abril!D36+Mayo!D36+Junio!D36</f>
        <v>0</v>
      </c>
      <c r="E36" s="70">
        <f>+Enero!E36+Febrero!E36+Marzo!E36+Abril!E36+Mayo!E36+Junio!E36</f>
        <v>0</v>
      </c>
      <c r="F36" s="70">
        <f>+Enero!F36+Febrero!F36+Marzo!F36+Abril!F36+Mayo!F36+Junio!F36</f>
        <v>0</v>
      </c>
      <c r="K36" s="72"/>
    </row>
    <row r="37" spans="1:11" s="71" customFormat="1" ht="13.5" customHeight="1">
      <c r="A37" s="69" t="str">
        <f>+Enero!A37</f>
        <v> </v>
      </c>
      <c r="B37" s="70">
        <f>+Enero!B37+Febrero!B37+Marzo!B37+Abril!B37+Mayo!B37+Junio!B37</f>
        <v>0</v>
      </c>
      <c r="C37" s="70">
        <f>+Enero!C37+Febrero!C37+Marzo!C37+Abril!C37+Mayo!C37+Junio!C37</f>
        <v>0</v>
      </c>
      <c r="D37" s="70">
        <f>+Enero!D37+Febrero!D37+Marzo!D37+Abril!D37+Mayo!D37+Junio!D37</f>
        <v>0</v>
      </c>
      <c r="E37" s="70">
        <f>+Enero!E37+Febrero!E37+Marzo!E37+Abril!E37+Mayo!E37+Junio!E37</f>
        <v>0</v>
      </c>
      <c r="F37" s="70">
        <f>+Enero!F37+Febrero!F37+Marzo!F37+Abril!F37+Mayo!F37+Junio!F37</f>
        <v>0</v>
      </c>
      <c r="K37" s="72"/>
    </row>
    <row r="38" spans="1:11" s="71" customFormat="1" ht="13.5" customHeight="1">
      <c r="A38" s="69" t="str">
        <f>+Enero!A38</f>
        <v> </v>
      </c>
      <c r="B38" s="70">
        <f>+Enero!B38+Febrero!B38+Marzo!B38+Abril!B38+Mayo!B38+Junio!B38</f>
        <v>0</v>
      </c>
      <c r="C38" s="70">
        <f>+Enero!C38+Febrero!C38+Marzo!C38+Abril!C38+Mayo!C38+Junio!C38</f>
        <v>0</v>
      </c>
      <c r="D38" s="70">
        <f>+Enero!D38+Febrero!D38+Marzo!D38+Abril!D38+Mayo!D38+Junio!D38</f>
        <v>0</v>
      </c>
      <c r="E38" s="70">
        <f>+Enero!E38+Febrero!E38+Marzo!E38+Abril!E38+Mayo!E38+Junio!E38</f>
        <v>0</v>
      </c>
      <c r="F38" s="70">
        <f>+Enero!F38+Febrero!F38+Marzo!F38+Abril!F38+Mayo!F38+Junio!F38</f>
        <v>0</v>
      </c>
      <c r="K38" s="72"/>
    </row>
    <row r="39" spans="1:11" s="71" customFormat="1" ht="13.5" customHeight="1">
      <c r="A39" s="69" t="str">
        <f>+Enero!A39</f>
        <v> </v>
      </c>
      <c r="B39" s="70">
        <f>+Enero!B39+Febrero!B39+Marzo!B39+Abril!B39+Mayo!B39+Junio!B39</f>
        <v>0</v>
      </c>
      <c r="C39" s="70">
        <f>+Enero!C39+Febrero!C39+Marzo!C39+Abril!C39+Mayo!C39+Junio!C39</f>
        <v>0</v>
      </c>
      <c r="D39" s="70">
        <f>+Enero!D39+Febrero!D39+Marzo!D39+Abril!D39+Mayo!D39+Junio!D39</f>
        <v>0</v>
      </c>
      <c r="E39" s="70">
        <f>+Enero!E39+Febrero!E39+Marzo!E39+Abril!E39+Mayo!E39+Junio!E39</f>
        <v>0</v>
      </c>
      <c r="F39" s="70">
        <f>+Enero!F39+Febrero!F39+Marzo!F39+Abril!F39+Mayo!F39+Junio!F39</f>
        <v>0</v>
      </c>
      <c r="K39" s="72"/>
    </row>
    <row r="40" spans="1:11" s="71" customFormat="1" ht="13.5" customHeight="1">
      <c r="A40" s="69" t="str">
        <f>+Enero!A40</f>
        <v>OTROS</v>
      </c>
      <c r="B40" s="70">
        <f>+Enero!B40+Febrero!B40+Marzo!B40+Abril!B40+Mayo!B40+Junio!B40</f>
        <v>63</v>
      </c>
      <c r="C40" s="70">
        <f>+Enero!C40+Febrero!C40+Marzo!C40+Abril!C40+Mayo!C40+Junio!C40</f>
        <v>123</v>
      </c>
      <c r="D40" s="70">
        <f>+Enero!D40+Febrero!D40+Marzo!D40+Abril!D40+Mayo!D40+Junio!D40</f>
        <v>0</v>
      </c>
      <c r="E40" s="70">
        <f>+Enero!E40+Febrero!E40+Marzo!E40+Abril!E40+Mayo!E40+Junio!E40</f>
        <v>0</v>
      </c>
      <c r="F40" s="70">
        <f>+Enero!F40+Febrero!F40+Marzo!F40+Abril!F40+Mayo!F40+Junio!F40</f>
        <v>0</v>
      </c>
      <c r="K40" s="72"/>
    </row>
    <row r="41" spans="1:11" s="71" customFormat="1" ht="13.5" customHeight="1">
      <c r="A41" s="72" t="s">
        <v>61</v>
      </c>
      <c r="B41" s="73">
        <f>SUM(B3:B40)</f>
        <v>187953</v>
      </c>
      <c r="C41" s="73">
        <f>SUM(C3:C40)</f>
        <v>450212</v>
      </c>
      <c r="D41" s="73">
        <f>SUM(D3:D40)</f>
        <v>87241</v>
      </c>
      <c r="E41" s="73">
        <f>SUM(E3:E40)</f>
        <v>0</v>
      </c>
      <c r="F41" s="73">
        <f>SUM(F3:F40)</f>
        <v>0</v>
      </c>
      <c r="K41" s="72"/>
    </row>
    <row r="42" spans="1:11" s="71" customFormat="1" ht="6.75" customHeight="1">
      <c r="A42" s="74"/>
      <c r="B42" s="75"/>
      <c r="C42" s="75"/>
      <c r="D42" s="75"/>
      <c r="E42" s="75"/>
      <c r="F42" s="75"/>
      <c r="K42" s="72"/>
    </row>
    <row r="43" spans="1:11" s="71" customFormat="1" ht="13.5" customHeight="1">
      <c r="A43" s="69" t="str">
        <f>+Enero!A43</f>
        <v>CALAMAR</v>
      </c>
      <c r="B43" s="70">
        <f>+Enero!B43+Febrero!B43+Marzo!B43+Abril!B43+Mayo!B43+Junio!B43</f>
        <v>10918</v>
      </c>
      <c r="C43" s="70">
        <f>+Enero!C43+Febrero!C43+Marzo!C43+Abril!C43+Mayo!C43+Junio!C43</f>
        <v>0</v>
      </c>
      <c r="D43" s="70">
        <f>+Enero!D43+Febrero!D43+Marzo!D43+Abril!D43+Mayo!D43+Junio!D43</f>
        <v>10987</v>
      </c>
      <c r="E43" s="70">
        <f>+Enero!E43+Febrero!E43+Marzo!E43+Abril!E43+Mayo!E43+Junio!E43</f>
        <v>0</v>
      </c>
      <c r="F43" s="70">
        <f>+Enero!F43+Febrero!F43+Marzo!F43+Abril!F43+Mayo!F43+Junio!F43</f>
        <v>0</v>
      </c>
      <c r="K43" s="72"/>
    </row>
    <row r="44" spans="1:11" s="71" customFormat="1" ht="13.5" customHeight="1">
      <c r="A44" s="69" t="str">
        <f>+Enero!A44</f>
        <v>CENTOLLAS</v>
      </c>
      <c r="B44" s="70">
        <f>+Enero!B44+Febrero!B44+Marzo!B44+Abril!B44+Mayo!B44+Junio!B44</f>
        <v>78</v>
      </c>
      <c r="C44" s="70">
        <f>+Enero!C44+Febrero!C44+Marzo!C44+Abril!C44+Mayo!C44+Junio!C44</f>
        <v>0</v>
      </c>
      <c r="D44" s="70">
        <f>+Enero!D44+Febrero!D44+Marzo!D44+Abril!D44+Mayo!D44+Junio!D44</f>
        <v>603</v>
      </c>
      <c r="E44" s="70">
        <f>+Enero!E44+Febrero!E44+Marzo!E44+Abril!E44+Mayo!E44+Junio!E44</f>
        <v>0</v>
      </c>
      <c r="F44" s="70">
        <f>+Enero!F44+Febrero!F44+Marzo!F44+Abril!F44+Mayo!F44+Junio!F44</f>
        <v>0</v>
      </c>
      <c r="K44" s="72"/>
    </row>
    <row r="45" spans="1:11" s="71" customFormat="1" ht="13.5" customHeight="1">
      <c r="A45" s="69" t="str">
        <f>+Enero!A45</f>
        <v>COMBUSTIBLES</v>
      </c>
      <c r="B45" s="70">
        <f>+Enero!B45+Febrero!B45+Marzo!B45+Abril!B45+Mayo!B45+Junio!B45</f>
        <v>0</v>
      </c>
      <c r="C45" s="70">
        <f>+Enero!C45+Febrero!C45+Marzo!C45+Abril!C45+Mayo!C45+Junio!C45</f>
        <v>0</v>
      </c>
      <c r="D45" s="70">
        <f>+Enero!D45+Febrero!D45+Marzo!D45+Abril!D45+Mayo!D45+Junio!D45</f>
        <v>0</v>
      </c>
      <c r="E45" s="70">
        <f>+Enero!E45+Febrero!E45+Marzo!E45+Abril!E45+Mayo!E45+Junio!E45</f>
        <v>0</v>
      </c>
      <c r="F45" s="70">
        <f>+Enero!F45+Febrero!F45+Marzo!F45+Abril!F45+Mayo!F45+Junio!F45</f>
        <v>11798</v>
      </c>
      <c r="K45" s="72"/>
    </row>
    <row r="46" spans="1:11" s="71" customFormat="1" ht="13.5" customHeight="1">
      <c r="A46" s="69" t="str">
        <f>+Enero!A46</f>
        <v>INSUMOS</v>
      </c>
      <c r="B46" s="70">
        <f>+Enero!B46+Febrero!B46+Marzo!B46+Abril!B46+Mayo!B46+Junio!B46</f>
        <v>0</v>
      </c>
      <c r="C46" s="70">
        <f>+Enero!C46+Febrero!C46+Marzo!C46+Abril!C46+Mayo!C46+Junio!C46</f>
        <v>258</v>
      </c>
      <c r="D46" s="70">
        <f>+Enero!D46+Febrero!D46+Marzo!D46+Abril!D46+Mayo!D46+Junio!D46</f>
        <v>0</v>
      </c>
      <c r="E46" s="70">
        <f>+Enero!E46+Febrero!E46+Marzo!E46+Abril!E46+Mayo!E46+Junio!E46</f>
        <v>0</v>
      </c>
      <c r="F46" s="70">
        <f>+Enero!F46+Febrero!F46+Marzo!F46+Abril!F46+Mayo!F46+Junio!F46</f>
        <v>0</v>
      </c>
      <c r="K46" s="72"/>
    </row>
    <row r="47" spans="1:11" s="71" customFormat="1" ht="13.5" customHeight="1">
      <c r="A47" s="69" t="str">
        <f>+Enero!A47</f>
        <v>LANGOSTINOS</v>
      </c>
      <c r="B47" s="70">
        <f>+Enero!B47+Febrero!B47+Marzo!B47+Abril!B47+Mayo!B47+Junio!B47</f>
        <v>45317</v>
      </c>
      <c r="C47" s="70">
        <f>+Enero!C47+Febrero!C47+Marzo!C47+Abril!C47+Mayo!C47+Junio!C47</f>
        <v>106</v>
      </c>
      <c r="D47" s="70">
        <f>+Enero!D47+Febrero!D47+Marzo!D47+Abril!D47+Mayo!D47+Junio!D47</f>
        <v>13095</v>
      </c>
      <c r="E47" s="70">
        <f>+Enero!E47+Febrero!E47+Marzo!E47+Abril!E47+Mayo!E47+Junio!E47</f>
        <v>0</v>
      </c>
      <c r="F47" s="70">
        <f>+Enero!F47+Febrero!F47+Marzo!F47+Abril!F47+Mayo!F47+Junio!F47</f>
        <v>0</v>
      </c>
      <c r="K47" s="72"/>
    </row>
    <row r="48" spans="1:11" s="71" customFormat="1" ht="13.5" customHeight="1">
      <c r="A48" s="69" t="str">
        <f>+Enero!A48</f>
        <v>MATERIAL EMPAQUE</v>
      </c>
      <c r="B48" s="70">
        <f>+Enero!B48+Febrero!B48+Marzo!B48+Abril!B48+Mayo!B48+Junio!B48</f>
        <v>0</v>
      </c>
      <c r="C48" s="70">
        <f>+Enero!C48+Febrero!C48+Marzo!C48+Abril!C48+Mayo!C48+Junio!C48</f>
        <v>33</v>
      </c>
      <c r="D48" s="70">
        <f>+Enero!D48+Febrero!D48+Marzo!D48+Abril!D48+Mayo!D48+Junio!D48</f>
        <v>0</v>
      </c>
      <c r="E48" s="70">
        <f>+Enero!E48+Febrero!E48+Marzo!E48+Abril!E48+Mayo!E48+Junio!E48</f>
        <v>0</v>
      </c>
      <c r="F48" s="70">
        <f>+Enero!F48+Febrero!F48+Marzo!F48+Abril!F48+Mayo!F48+Junio!F48</f>
        <v>0</v>
      </c>
      <c r="K48" s="72"/>
    </row>
    <row r="49" spans="1:11" s="71" customFormat="1" ht="13.5" customHeight="1">
      <c r="A49" s="69" t="str">
        <f>+Enero!A49</f>
        <v>MERLUZA</v>
      </c>
      <c r="B49" s="70">
        <f>+Enero!B49+Febrero!B49+Marzo!B49+Abril!B49+Mayo!B49+Junio!B49</f>
        <v>0</v>
      </c>
      <c r="C49" s="70">
        <f>+Enero!C49+Febrero!C49+Marzo!C49+Abril!C49+Mayo!C49+Junio!C49</f>
        <v>0</v>
      </c>
      <c r="D49" s="70">
        <f>+Enero!D49+Febrero!D49+Marzo!D49+Abril!D49+Mayo!D49+Junio!D49</f>
        <v>0</v>
      </c>
      <c r="E49" s="70">
        <f>+Enero!E49+Febrero!E49+Marzo!E49+Abril!E49+Mayo!E49+Junio!E49</f>
        <v>0</v>
      </c>
      <c r="F49" s="70">
        <f>+Enero!F49+Febrero!F49+Marzo!F49+Abril!F49+Mayo!F49+Junio!F49</f>
        <v>0</v>
      </c>
      <c r="K49" s="72"/>
    </row>
    <row r="50" spans="1:11" s="71" customFormat="1" ht="13.5" customHeight="1">
      <c r="A50" s="69" t="str">
        <f>+Enero!A50</f>
        <v>PESCADOS MARISCOS MOLUS.</v>
      </c>
      <c r="B50" s="70">
        <f>+Enero!B50+Febrero!B50+Marzo!B50+Abril!B50+Mayo!B50+Junio!B50</f>
        <v>12977</v>
      </c>
      <c r="C50" s="70">
        <f>+Enero!C50+Febrero!C50+Marzo!C50+Abril!C50+Mayo!C50+Junio!C50</f>
        <v>84</v>
      </c>
      <c r="D50" s="70">
        <f>+Enero!D50+Febrero!D50+Marzo!D50+Abril!D50+Mayo!D50+Junio!D50</f>
        <v>11986</v>
      </c>
      <c r="E50" s="70">
        <f>+Enero!E50+Febrero!E50+Marzo!E50+Abril!E50+Mayo!E50+Junio!E50</f>
        <v>0</v>
      </c>
      <c r="F50" s="70">
        <f>+Enero!F50+Febrero!F50+Marzo!F50+Abril!F50+Mayo!F50+Junio!F50</f>
        <v>0</v>
      </c>
      <c r="K50" s="72"/>
    </row>
    <row r="51" spans="1:11" s="71" customFormat="1" ht="13.5" customHeight="1">
      <c r="A51" s="69" t="str">
        <f>+Enero!A51</f>
        <v> </v>
      </c>
      <c r="B51" s="70">
        <f>+Enero!B51+Febrero!B51+Marzo!B51+Abril!B51+Mayo!B51+Junio!B51</f>
        <v>0</v>
      </c>
      <c r="C51" s="70">
        <f>+Enero!C51+Febrero!C51+Marzo!C51+Abril!C51+Mayo!C51+Junio!C51</f>
        <v>0</v>
      </c>
      <c r="D51" s="70">
        <f>+Enero!D51+Febrero!D51+Marzo!D51+Abril!D51+Mayo!D51+Junio!D51</f>
        <v>0</v>
      </c>
      <c r="E51" s="70">
        <f>+Enero!E51+Febrero!E51+Marzo!E51+Abril!E51+Mayo!E51+Junio!E51</f>
        <v>0</v>
      </c>
      <c r="F51" s="70">
        <f>+Enero!F51+Febrero!F51+Marzo!F51+Abril!F51+Mayo!F51+Junio!F51</f>
        <v>0</v>
      </c>
      <c r="K51" s="72"/>
    </row>
    <row r="52" spans="1:11" s="71" customFormat="1" ht="13.5" customHeight="1">
      <c r="A52" s="69" t="str">
        <f>+Enero!A52</f>
        <v> </v>
      </c>
      <c r="B52" s="70">
        <f>+Enero!B52+Febrero!B52+Marzo!B52+Abril!B52+Mayo!B52+Junio!B52</f>
        <v>0</v>
      </c>
      <c r="C52" s="70">
        <f>+Enero!C52+Febrero!C52+Marzo!C52+Abril!C52+Mayo!C52+Junio!C52</f>
        <v>0</v>
      </c>
      <c r="D52" s="70">
        <f>+Enero!D52+Febrero!D52+Marzo!D52+Abril!D52+Mayo!D52+Junio!D52</f>
        <v>0</v>
      </c>
      <c r="E52" s="70">
        <f>+Enero!E52+Febrero!E52+Marzo!E52+Abril!E52+Mayo!E52+Junio!E52</f>
        <v>0</v>
      </c>
      <c r="F52" s="70">
        <f>+Enero!F52+Febrero!F52+Marzo!F52+Abril!F52+Mayo!F52+Junio!F52</f>
        <v>0</v>
      </c>
      <c r="K52" s="72"/>
    </row>
    <row r="53" spans="1:11" s="71" customFormat="1" ht="13.5" customHeight="1">
      <c r="A53" s="69" t="str">
        <f>+Enero!A53</f>
        <v> </v>
      </c>
      <c r="B53" s="70">
        <f>+Enero!B53+Febrero!B53+Marzo!B53+Abril!B53+Mayo!B53+Junio!B53</f>
        <v>0</v>
      </c>
      <c r="C53" s="70">
        <f>+Enero!C53+Febrero!C53+Marzo!C53+Abril!C53+Mayo!C53+Junio!C53</f>
        <v>0</v>
      </c>
      <c r="D53" s="70">
        <f>+Enero!D53+Febrero!D53+Marzo!D53+Abril!D53+Mayo!D53+Junio!D53</f>
        <v>0</v>
      </c>
      <c r="E53" s="70">
        <f>+Enero!E53+Febrero!E53+Marzo!E53+Abril!E53+Mayo!E53+Junio!E53</f>
        <v>0</v>
      </c>
      <c r="F53" s="70">
        <f>+Enero!F53+Febrero!F53+Marzo!F53+Abril!F53+Mayo!F53+Junio!F53</f>
        <v>0</v>
      </c>
      <c r="K53" s="72"/>
    </row>
    <row r="54" spans="1:11" s="71" customFormat="1" ht="13.5" customHeight="1">
      <c r="A54" s="69" t="str">
        <f>+Enero!A54</f>
        <v> </v>
      </c>
      <c r="B54" s="70">
        <f>+Enero!B54+Febrero!B54+Marzo!B54+Abril!B54+Mayo!B54+Junio!B54</f>
        <v>0</v>
      </c>
      <c r="C54" s="70">
        <f>+Enero!C54+Febrero!C54+Marzo!C54+Abril!C54+Mayo!C54+Junio!C54</f>
        <v>0</v>
      </c>
      <c r="D54" s="70">
        <f>+Enero!D54+Febrero!D54+Marzo!D54+Abril!D54+Mayo!D54+Junio!D54</f>
        <v>0</v>
      </c>
      <c r="E54" s="70">
        <f>+Enero!E54+Febrero!E54+Marzo!E54+Abril!E54+Mayo!E54+Junio!E54</f>
        <v>0</v>
      </c>
      <c r="F54" s="70">
        <f>+Enero!F54+Febrero!F54+Marzo!F54+Abril!F54+Mayo!F54+Junio!F54</f>
        <v>0</v>
      </c>
      <c r="K54" s="72"/>
    </row>
    <row r="55" spans="1:11" s="71" customFormat="1" ht="13.5" customHeight="1">
      <c r="A55" s="69" t="str">
        <f>+Enero!A55</f>
        <v> </v>
      </c>
      <c r="B55" s="70">
        <f>+Enero!B55+Febrero!B55+Marzo!B55+Abril!B55+Mayo!B55+Junio!B55</f>
        <v>0</v>
      </c>
      <c r="C55" s="70">
        <f>+Enero!C55+Febrero!C55+Marzo!C55+Abril!C55+Mayo!C55+Junio!C55</f>
        <v>0</v>
      </c>
      <c r="D55" s="70">
        <f>+Enero!D55+Febrero!D55+Marzo!D55+Abril!D55+Mayo!D55+Junio!D55</f>
        <v>0</v>
      </c>
      <c r="E55" s="70">
        <f>+Enero!E55+Febrero!E55+Marzo!E55+Abril!E55+Mayo!E55+Junio!E55</f>
        <v>0</v>
      </c>
      <c r="F55" s="70">
        <f>+Enero!F55+Febrero!F55+Marzo!F55+Abril!F55+Mayo!F55+Junio!F55</f>
        <v>0</v>
      </c>
      <c r="K55" s="72"/>
    </row>
    <row r="56" spans="1:11" s="71" customFormat="1" ht="13.5" customHeight="1">
      <c r="A56" s="69" t="str">
        <f>+Enero!A56</f>
        <v> </v>
      </c>
      <c r="B56" s="70">
        <f>+Enero!B56+Febrero!B56+Marzo!B56+Abril!B56+Mayo!B56+Junio!B56</f>
        <v>0</v>
      </c>
      <c r="C56" s="70">
        <f>+Enero!C56+Febrero!C56+Marzo!C56+Abril!C56+Mayo!C56+Junio!C56</f>
        <v>0</v>
      </c>
      <c r="D56" s="70">
        <f>+Enero!D56+Febrero!D56+Marzo!D56+Abril!D56+Mayo!D56+Junio!D56</f>
        <v>0</v>
      </c>
      <c r="E56" s="70">
        <f>+Enero!E56+Febrero!E56+Marzo!E56+Abril!E56+Mayo!E56+Junio!E56</f>
        <v>0</v>
      </c>
      <c r="F56" s="70">
        <f>+Enero!F56+Febrero!F56+Marzo!F56+Abril!F56+Mayo!F56+Junio!F56</f>
        <v>0</v>
      </c>
      <c r="K56" s="72"/>
    </row>
    <row r="57" spans="1:11" s="71" customFormat="1" ht="13.5" customHeight="1">
      <c r="A57" s="69" t="str">
        <f>+Enero!A57</f>
        <v> </v>
      </c>
      <c r="B57" s="70">
        <f>+Enero!B57+Febrero!B57+Marzo!B57+Abril!B57+Mayo!B57+Junio!B57</f>
        <v>0</v>
      </c>
      <c r="C57" s="70">
        <f>+Enero!C57+Febrero!C57+Marzo!C57+Abril!C57+Mayo!C57+Junio!C57</f>
        <v>0</v>
      </c>
      <c r="D57" s="70">
        <f>+Enero!D57+Febrero!D57+Marzo!D57+Abril!D57+Mayo!D57+Junio!D57</f>
        <v>0</v>
      </c>
      <c r="E57" s="70">
        <f>+Enero!E57+Febrero!E57+Marzo!E57+Abril!E57+Mayo!E57+Junio!E57</f>
        <v>0</v>
      </c>
      <c r="F57" s="70">
        <f>+Enero!F57+Febrero!F57+Marzo!F57+Abril!F57+Mayo!F57+Junio!F57</f>
        <v>0</v>
      </c>
      <c r="K57" s="72"/>
    </row>
    <row r="58" spans="1:11" s="71" customFormat="1" ht="13.5" customHeight="1">
      <c r="A58" s="69" t="str">
        <f>+Enero!A58</f>
        <v> </v>
      </c>
      <c r="B58" s="70">
        <f>+Enero!B58+Febrero!B58+Marzo!B58+Abril!B58+Mayo!B58+Junio!B58</f>
        <v>0</v>
      </c>
      <c r="C58" s="70">
        <f>+Enero!C58+Febrero!C58+Marzo!C58+Abril!C58+Mayo!C58+Junio!C58</f>
        <v>0</v>
      </c>
      <c r="D58" s="70">
        <f>+Enero!D58+Febrero!D58+Marzo!D58+Abril!D58+Mayo!D58+Junio!D58</f>
        <v>0</v>
      </c>
      <c r="E58" s="70">
        <f>+Enero!E58+Febrero!E58+Marzo!E58+Abril!E58+Mayo!E58+Junio!E58</f>
        <v>0</v>
      </c>
      <c r="F58" s="70">
        <f>+Enero!F58+Febrero!F58+Marzo!F58+Abril!F58+Mayo!F58+Junio!F58</f>
        <v>0</v>
      </c>
      <c r="K58" s="72"/>
    </row>
    <row r="59" spans="1:11" s="71" customFormat="1" ht="13.5" customHeight="1">
      <c r="A59" s="69" t="str">
        <f>+Enero!A59</f>
        <v> </v>
      </c>
      <c r="B59" s="70">
        <f>+Enero!B59+Febrero!B59+Marzo!B59+Abril!B59+Mayo!B59+Junio!B59</f>
        <v>0</v>
      </c>
      <c r="C59" s="70">
        <f>+Enero!C59+Febrero!C59+Marzo!C59+Abril!C59+Mayo!C59+Junio!C59</f>
        <v>0</v>
      </c>
      <c r="D59" s="70">
        <f>+Enero!D59+Febrero!D59+Marzo!D59+Abril!D59+Mayo!D59+Junio!D59</f>
        <v>0</v>
      </c>
      <c r="E59" s="70">
        <f>+Enero!E59+Febrero!E59+Marzo!E59+Abril!E59+Mayo!E59+Junio!E59</f>
        <v>0</v>
      </c>
      <c r="F59" s="70">
        <f>+Enero!F59+Febrero!F59+Marzo!F59+Abril!F59+Mayo!F59+Junio!F59</f>
        <v>0</v>
      </c>
      <c r="K59" s="72"/>
    </row>
    <row r="60" spans="1:11" s="71" customFormat="1" ht="13.5" customHeight="1">
      <c r="A60" s="69" t="str">
        <f>+Enero!A60</f>
        <v> </v>
      </c>
      <c r="B60" s="70">
        <f>+Enero!B60+Febrero!B60+Marzo!B60+Abril!B60+Mayo!B60+Junio!B60</f>
        <v>0</v>
      </c>
      <c r="C60" s="70">
        <f>+Enero!C60+Febrero!C60+Marzo!C60+Abril!C60+Mayo!C60+Junio!C60</f>
        <v>0</v>
      </c>
      <c r="D60" s="70">
        <f>+Enero!D60+Febrero!D60+Marzo!D60+Abril!D60+Mayo!D60+Junio!D60</f>
        <v>0</v>
      </c>
      <c r="E60" s="70">
        <f>+Enero!E60+Febrero!E60+Marzo!E60+Abril!E60+Mayo!E60+Junio!E60</f>
        <v>0</v>
      </c>
      <c r="F60" s="70">
        <f>+Enero!F60+Febrero!F60+Marzo!F60+Abril!F60+Mayo!F60+Junio!F60</f>
        <v>0</v>
      </c>
      <c r="K60" s="72"/>
    </row>
    <row r="61" spans="1:11" s="71" customFormat="1" ht="13.5" customHeight="1">
      <c r="A61" s="69" t="str">
        <f>+Enero!A61</f>
        <v>OTROS</v>
      </c>
      <c r="B61" s="70">
        <f>+Enero!B61+Febrero!B61+Marzo!B61+Abril!B61+Mayo!B61+Junio!B61</f>
        <v>0</v>
      </c>
      <c r="C61" s="70">
        <f>+Enero!C61+Febrero!C61+Marzo!C61+Abril!C61+Mayo!C61+Junio!C61</f>
        <v>74</v>
      </c>
      <c r="D61" s="70">
        <f>+Enero!D61+Febrero!D61+Marzo!D61+Abril!D61+Mayo!D61+Junio!D61</f>
        <v>0</v>
      </c>
      <c r="E61" s="70">
        <f>+Enero!E61+Febrero!E61+Marzo!E61+Abril!E61+Mayo!E61+Junio!E61</f>
        <v>0</v>
      </c>
      <c r="F61" s="70">
        <f>+Enero!F61+Febrero!F61+Marzo!F61+Abril!F61+Mayo!F61+Junio!F61</f>
        <v>0</v>
      </c>
      <c r="K61" s="72"/>
    </row>
    <row r="62" spans="1:11" s="71" customFormat="1" ht="13.5" customHeight="1">
      <c r="A62" s="76" t="s">
        <v>62</v>
      </c>
      <c r="B62" s="73">
        <f>SUM(B43:B61)</f>
        <v>69290</v>
      </c>
      <c r="C62" s="73">
        <f>SUM(C43:C61)</f>
        <v>555</v>
      </c>
      <c r="D62" s="73">
        <f>SUM(D43:D61)</f>
        <v>36671</v>
      </c>
      <c r="E62" s="73">
        <f>SUM(E43:E61)</f>
        <v>0</v>
      </c>
      <c r="F62" s="73">
        <f>SUM(F43:F61)</f>
        <v>11798</v>
      </c>
      <c r="K62" s="72"/>
    </row>
    <row r="63" spans="1:11" s="71" customFormat="1" ht="6.75" customHeight="1">
      <c r="A63" s="74"/>
      <c r="B63" s="75"/>
      <c r="C63" s="75"/>
      <c r="D63" s="75"/>
      <c r="E63" s="75"/>
      <c r="F63" s="75"/>
      <c r="K63" s="72"/>
    </row>
    <row r="64" spans="1:11" s="71" customFormat="1" ht="13.5" customHeight="1">
      <c r="A64" s="77" t="str">
        <f>+Enero!A64</f>
        <v>CUERO, PELO Y GRASA ANIMAL</v>
      </c>
      <c r="B64" s="70">
        <f>+Enero!B64+Febrero!B64+Marzo!B64+Abril!B64+Mayo!B64+Junio!B64</f>
        <v>881</v>
      </c>
      <c r="C64" s="70">
        <f>+Enero!C64+Febrero!C64+Marzo!C64+Abril!C64+Mayo!C64+Junio!C64</f>
        <v>0</v>
      </c>
      <c r="D64" s="70">
        <f>+Enero!D64+Febrero!D64+Marzo!D64+Abril!D64+Mayo!D64+Junio!D64</f>
        <v>0</v>
      </c>
      <c r="E64" s="70">
        <f>+Enero!E64+Febrero!E64+Marzo!E64+Abril!E64+Mayo!E64+Junio!E64</f>
        <v>0</v>
      </c>
      <c r="F64" s="70">
        <f>+Enero!F64+Febrero!F64+Marzo!F64+Abril!F64+Mayo!F64+Junio!F64</f>
        <v>0</v>
      </c>
      <c r="K64" s="72"/>
    </row>
    <row r="65" spans="1:11" s="71" customFormat="1" ht="13.5" customHeight="1">
      <c r="A65" s="77" t="str">
        <f>+Enero!A65</f>
        <v>LANA </v>
      </c>
      <c r="B65" s="70">
        <f>+Enero!B65+Febrero!B65+Marzo!B65+Abril!B65+Mayo!B65+Junio!B65</f>
        <v>3414</v>
      </c>
      <c r="C65" s="70">
        <f>+Enero!C65+Febrero!C65+Marzo!C65+Abril!C65+Mayo!C65+Junio!C65</f>
        <v>0</v>
      </c>
      <c r="D65" s="70">
        <f>+Enero!D65+Febrero!D65+Marzo!D65+Abril!D65+Mayo!D65+Junio!D65</f>
        <v>0</v>
      </c>
      <c r="E65" s="70">
        <f>+Enero!E65+Febrero!E65+Marzo!E65+Abril!E65+Mayo!E65+Junio!E65</f>
        <v>0</v>
      </c>
      <c r="F65" s="70">
        <f>+Enero!F65+Febrero!F65+Marzo!F65+Abril!F65+Mayo!F65+Junio!F65</f>
        <v>0</v>
      </c>
      <c r="K65" s="72"/>
    </row>
    <row r="66" spans="1:11" s="71" customFormat="1" ht="13.5" customHeight="1">
      <c r="A66" s="77" t="str">
        <f>+Enero!A66</f>
        <v>LANA LAVADA</v>
      </c>
      <c r="B66" s="70">
        <f>+Enero!B66+Febrero!B66+Marzo!B66+Abril!B66+Mayo!B66+Junio!B66</f>
        <v>158</v>
      </c>
      <c r="C66" s="70">
        <f>+Enero!C66+Febrero!C66+Marzo!C66+Abril!C66+Mayo!C66+Junio!C66</f>
        <v>0</v>
      </c>
      <c r="D66" s="70">
        <f>+Enero!D66+Febrero!D66+Marzo!D66+Abril!D66+Mayo!D66+Junio!D66</f>
        <v>0</v>
      </c>
      <c r="E66" s="70">
        <f>+Enero!E66+Febrero!E66+Marzo!E66+Abril!E66+Mayo!E66+Junio!E66</f>
        <v>0</v>
      </c>
      <c r="F66" s="70">
        <f>+Enero!F66+Febrero!F66+Marzo!F66+Abril!F66+Mayo!F66+Junio!F66</f>
        <v>0</v>
      </c>
      <c r="K66" s="72"/>
    </row>
    <row r="67" spans="1:11" s="71" customFormat="1" ht="13.5" customHeight="1">
      <c r="A67" s="77" t="str">
        <f>+Enero!A67</f>
        <v>LANA SUCIA</v>
      </c>
      <c r="B67" s="70">
        <f>+Enero!B67+Febrero!B67+Marzo!B67+Abril!B67+Mayo!B67+Junio!B67</f>
        <v>649</v>
      </c>
      <c r="C67" s="70">
        <f>+Enero!C67+Febrero!C67+Marzo!C67+Abril!C67+Mayo!C67+Junio!C67</f>
        <v>0</v>
      </c>
      <c r="D67" s="70">
        <f>+Enero!D67+Febrero!D67+Marzo!D67+Abril!D67+Mayo!D67+Junio!D67</f>
        <v>0</v>
      </c>
      <c r="E67" s="70">
        <f>+Enero!E67+Febrero!E67+Marzo!E67+Abril!E67+Mayo!E67+Junio!E67</f>
        <v>0</v>
      </c>
      <c r="F67" s="70">
        <f>+Enero!F67+Febrero!F67+Marzo!F67+Abril!F67+Mayo!F67+Junio!F67</f>
        <v>0</v>
      </c>
      <c r="K67" s="72"/>
    </row>
    <row r="68" spans="1:11" s="71" customFormat="1" ht="13.5" customHeight="1">
      <c r="A68" s="77" t="str">
        <f>+Enero!A68</f>
        <v>LANA TOPS</v>
      </c>
      <c r="B68" s="70">
        <f>+Enero!B68+Febrero!B68+Marzo!B68+Abril!B68+Mayo!B68+Junio!B68</f>
        <v>1294</v>
      </c>
      <c r="C68" s="70">
        <f>+Enero!C68+Febrero!C68+Marzo!C68+Abril!C68+Mayo!C68+Junio!C68</f>
        <v>0</v>
      </c>
      <c r="D68" s="70">
        <f>+Enero!D68+Febrero!D68+Marzo!D68+Abril!D68+Mayo!D68+Junio!D68</f>
        <v>0</v>
      </c>
      <c r="E68" s="70">
        <f>+Enero!E68+Febrero!E68+Marzo!E68+Abril!E68+Mayo!E68+Junio!E68</f>
        <v>0</v>
      </c>
      <c r="F68" s="70">
        <f>+Enero!F68+Febrero!F68+Marzo!F68+Abril!F68+Mayo!F68+Junio!F68</f>
        <v>0</v>
      </c>
      <c r="K68" s="72"/>
    </row>
    <row r="69" spans="1:11" s="71" customFormat="1" ht="13.5" customHeight="1">
      <c r="A69" s="77" t="str">
        <f>+Enero!A69</f>
        <v>LANA BLOUOSSE</v>
      </c>
      <c r="B69" s="70">
        <f>+Enero!B69+Febrero!B69+Marzo!B69+Abril!B69+Mayo!B69+Junio!B69</f>
        <v>252</v>
      </c>
      <c r="C69" s="70">
        <f>+Enero!C69+Febrero!C69+Marzo!C69+Abril!C69+Mayo!C69+Junio!C69</f>
        <v>0</v>
      </c>
      <c r="D69" s="70">
        <f>+Enero!D69+Febrero!D69+Marzo!D69+Abril!D69+Mayo!D69+Junio!D69</f>
        <v>0</v>
      </c>
      <c r="E69" s="70">
        <f>+Enero!E69+Febrero!E69+Marzo!E69+Abril!E69+Mayo!E69+Junio!E69</f>
        <v>0</v>
      </c>
      <c r="F69" s="70">
        <f>+Enero!F69+Febrero!F69+Marzo!F69+Abril!F69+Mayo!F69+Junio!F69</f>
        <v>0</v>
      </c>
      <c r="K69" s="72"/>
    </row>
    <row r="70" spans="1:11" s="71" customFormat="1" ht="13.5" customHeight="1">
      <c r="A70" s="77" t="str">
        <f>+Enero!A70</f>
        <v>LANA PEINADA</v>
      </c>
      <c r="B70" s="70">
        <f>+Enero!B70+Febrero!B70+Marzo!B70+Abril!B70+Mayo!B70+Junio!B70</f>
        <v>2135</v>
      </c>
      <c r="C70" s="70">
        <f>+Enero!C70+Febrero!C70+Marzo!C70+Abril!C70+Mayo!C70+Junio!C70</f>
        <v>0</v>
      </c>
      <c r="D70" s="70">
        <f>+Enero!D70+Febrero!D70+Marzo!D70+Abril!D70+Mayo!D70+Junio!D70</f>
        <v>0</v>
      </c>
      <c r="E70" s="70">
        <f>+Enero!E70+Febrero!E70+Marzo!E70+Abril!E70+Mayo!E70+Junio!E70</f>
        <v>0</v>
      </c>
      <c r="F70" s="70">
        <f>+Enero!F70+Febrero!F70+Marzo!F70+Abril!F70+Mayo!F70+Junio!F70</f>
        <v>0</v>
      </c>
      <c r="K70" s="72"/>
    </row>
    <row r="71" spans="1:11" s="71" customFormat="1" ht="13.5" customHeight="1">
      <c r="A71" s="77" t="str">
        <f>+Enero!A71</f>
        <v> </v>
      </c>
      <c r="B71" s="70">
        <f>+Enero!B71+Febrero!B71+Marzo!B71+Abril!B71+Mayo!B71+Junio!B71</f>
        <v>0</v>
      </c>
      <c r="C71" s="70">
        <f>+Enero!C71+Febrero!C71+Marzo!C71+Abril!C71+Mayo!C71+Junio!C71</f>
        <v>0</v>
      </c>
      <c r="D71" s="70">
        <f>+Enero!D71+Febrero!D71+Marzo!D71+Abril!D71+Mayo!D71+Junio!D71</f>
        <v>0</v>
      </c>
      <c r="E71" s="70">
        <f>+Enero!E71+Febrero!E71+Marzo!E71+Abril!E71+Mayo!E71+Junio!E71</f>
        <v>0</v>
      </c>
      <c r="F71" s="70">
        <f>+Enero!F71+Febrero!F71+Marzo!F71+Abril!F71+Mayo!F71+Junio!F71</f>
        <v>0</v>
      </c>
      <c r="K71" s="72"/>
    </row>
    <row r="72" spans="1:11" s="71" customFormat="1" ht="13.5" customHeight="1">
      <c r="A72" s="77" t="str">
        <f>+Enero!A72</f>
        <v> </v>
      </c>
      <c r="B72" s="70">
        <f>+Enero!B72+Febrero!B72+Marzo!B72+Abril!B72+Mayo!B72+Junio!B72</f>
        <v>0</v>
      </c>
      <c r="C72" s="70">
        <f>+Enero!C72+Febrero!C72+Marzo!C72+Abril!C72+Mayo!C72+Junio!C72</f>
        <v>0</v>
      </c>
      <c r="D72" s="70">
        <f>+Enero!D72+Febrero!D72+Marzo!D72+Abril!D72+Mayo!D72+Junio!D72</f>
        <v>0</v>
      </c>
      <c r="E72" s="70">
        <f>+Enero!E72+Febrero!E72+Marzo!E72+Abril!E72+Mayo!E72+Junio!E72</f>
        <v>0</v>
      </c>
      <c r="F72" s="70">
        <f>+Enero!F72+Febrero!F72+Marzo!F72+Abril!F72+Mayo!F72+Junio!F72</f>
        <v>0</v>
      </c>
      <c r="K72" s="72"/>
    </row>
    <row r="73" spans="1:11" s="71" customFormat="1" ht="13.5" customHeight="1">
      <c r="A73" s="77" t="str">
        <f>+Enero!A73</f>
        <v> </v>
      </c>
      <c r="B73" s="70">
        <f>+Enero!B73+Febrero!B73+Marzo!B73+Abril!B73+Mayo!B73+Junio!B73</f>
        <v>0</v>
      </c>
      <c r="C73" s="70">
        <f>+Enero!C73+Febrero!C73+Marzo!C73+Abril!C73+Mayo!C73+Junio!C73</f>
        <v>0</v>
      </c>
      <c r="D73" s="70">
        <f>+Enero!D73+Febrero!D73+Marzo!D73+Abril!D73+Mayo!D73+Junio!D73</f>
        <v>0</v>
      </c>
      <c r="E73" s="70">
        <f>+Enero!E73+Febrero!E73+Marzo!E73+Abril!E73+Mayo!E73+Junio!E73</f>
        <v>0</v>
      </c>
      <c r="F73" s="70">
        <f>+Enero!F73+Febrero!F73+Marzo!F73+Abril!F73+Mayo!F73+Junio!F73</f>
        <v>0</v>
      </c>
      <c r="K73" s="72"/>
    </row>
    <row r="74" spans="1:11" s="71" customFormat="1" ht="13.5" customHeight="1">
      <c r="A74" s="77" t="str">
        <f>+Enero!A74</f>
        <v> </v>
      </c>
      <c r="B74" s="70">
        <f>+Enero!B74+Febrero!B74+Marzo!B74+Abril!B74+Mayo!B74+Junio!B74</f>
        <v>0</v>
      </c>
      <c r="C74" s="70">
        <f>+Enero!C74+Febrero!C74+Marzo!C74+Abril!C74+Mayo!C74+Junio!C74</f>
        <v>0</v>
      </c>
      <c r="D74" s="70">
        <f>+Enero!D74+Febrero!D74+Marzo!D74+Abril!D74+Mayo!D74+Junio!D74</f>
        <v>0</v>
      </c>
      <c r="E74" s="70">
        <f>+Enero!E74+Febrero!E74+Marzo!E74+Abril!E74+Mayo!E74+Junio!E74</f>
        <v>0</v>
      </c>
      <c r="F74" s="70">
        <f>+Enero!F74+Febrero!F74+Marzo!F74+Abril!F74+Mayo!F74+Junio!F74</f>
        <v>0</v>
      </c>
      <c r="K74" s="72"/>
    </row>
    <row r="75" spans="1:11" s="71" customFormat="1" ht="13.5" customHeight="1">
      <c r="A75" s="77" t="str">
        <f>+Enero!A75</f>
        <v> </v>
      </c>
      <c r="B75" s="70">
        <f>+Enero!B75+Febrero!B75+Marzo!B75+Abril!B75+Mayo!B75+Junio!B75</f>
        <v>0</v>
      </c>
      <c r="C75" s="70">
        <f>+Enero!C75+Febrero!C75+Marzo!C75+Abril!C75+Mayo!C75+Junio!C75</f>
        <v>0</v>
      </c>
      <c r="D75" s="70">
        <f>+Enero!D75+Febrero!D75+Marzo!D75+Abril!D75+Mayo!D75+Junio!D75</f>
        <v>0</v>
      </c>
      <c r="E75" s="70">
        <f>+Enero!E75+Febrero!E75+Marzo!E75+Abril!E75+Mayo!E75+Junio!E75</f>
        <v>0</v>
      </c>
      <c r="F75" s="70">
        <f>+Enero!F75+Febrero!F75+Marzo!F75+Abril!F75+Mayo!F75+Junio!F75</f>
        <v>0</v>
      </c>
      <c r="K75" s="72"/>
    </row>
    <row r="76" spans="1:11" s="71" customFormat="1" ht="13.5" customHeight="1">
      <c r="A76" s="77" t="str">
        <f>+Enero!A76</f>
        <v> </v>
      </c>
      <c r="B76" s="70">
        <f>+Enero!B76+Febrero!B76+Marzo!B76+Abril!B76+Mayo!B76+Junio!B76</f>
        <v>0</v>
      </c>
      <c r="C76" s="70">
        <f>+Enero!C76+Febrero!C76+Marzo!C76+Abril!C76+Mayo!C76+Junio!C76</f>
        <v>0</v>
      </c>
      <c r="D76" s="70">
        <f>+Enero!D76+Febrero!D76+Marzo!D76+Abril!D76+Mayo!D76+Junio!D76</f>
        <v>0</v>
      </c>
      <c r="E76" s="70">
        <f>+Enero!E76+Febrero!E76+Marzo!E76+Abril!E76+Mayo!E76+Junio!E76</f>
        <v>0</v>
      </c>
      <c r="F76" s="70">
        <f>+Enero!F76+Febrero!F76+Marzo!F76+Abril!F76+Mayo!F76+Junio!F76</f>
        <v>0</v>
      </c>
      <c r="K76" s="72"/>
    </row>
    <row r="77" spans="1:11" s="71" customFormat="1" ht="13.5" customHeight="1">
      <c r="A77" s="77" t="str">
        <f>+Enero!A77</f>
        <v>OTROS</v>
      </c>
      <c r="B77" s="70">
        <f>+Enero!B77+Febrero!B77+Marzo!B77+Abril!B77+Mayo!B77+Junio!B77</f>
        <v>0</v>
      </c>
      <c r="C77" s="70">
        <f>+Enero!C77+Febrero!C77+Marzo!C77+Abril!C77+Mayo!C77+Junio!C77</f>
        <v>9</v>
      </c>
      <c r="D77" s="70">
        <f>+Enero!D77+Febrero!D77+Marzo!D77+Abril!D77+Mayo!D77+Junio!D77</f>
        <v>0</v>
      </c>
      <c r="E77" s="70">
        <f>+Enero!E77+Febrero!E77+Marzo!E77+Abril!E77+Mayo!E77+Junio!E77</f>
        <v>0</v>
      </c>
      <c r="F77" s="70">
        <f>+Enero!F77+Febrero!F77+Marzo!F77+Abril!F77+Mayo!F77+Junio!F77</f>
        <v>0</v>
      </c>
      <c r="K77" s="72"/>
    </row>
    <row r="78" spans="1:6" s="71" customFormat="1" ht="13.5" customHeight="1">
      <c r="A78" s="72" t="s">
        <v>63</v>
      </c>
      <c r="B78" s="78">
        <f>SUM(B64:B77)</f>
        <v>8783</v>
      </c>
      <c r="C78" s="78">
        <f>SUM(C64:C77)</f>
        <v>9</v>
      </c>
      <c r="D78" s="78">
        <f>SUM(D64:D77)</f>
        <v>0</v>
      </c>
      <c r="E78" s="78">
        <f>SUM(E64:E77)</f>
        <v>0</v>
      </c>
      <c r="F78" s="78">
        <f>SUM(F64:F77)</f>
        <v>0</v>
      </c>
    </row>
    <row r="79" spans="1:11" s="71" customFormat="1" ht="6.75" customHeight="1">
      <c r="A79" s="74"/>
      <c r="B79" s="75"/>
      <c r="C79" s="75"/>
      <c r="D79" s="75"/>
      <c r="E79" s="75"/>
      <c r="F79" s="75"/>
      <c r="K79" s="72"/>
    </row>
    <row r="80" spans="1:6" s="71" customFormat="1" ht="13.5" customHeight="1">
      <c r="A80" s="69" t="str">
        <f>+Enero!A80</f>
        <v>PORFIDOS</v>
      </c>
      <c r="B80" s="70">
        <f>+Enero!B80+Febrero!B80+Marzo!B80+Abril!B80+Mayo!B80+Junio!B80</f>
        <v>0</v>
      </c>
      <c r="C80" s="70">
        <f>+Enero!C80+Febrero!C80+Marzo!C80+Abril!C80+Mayo!C80+Junio!C80</f>
        <v>0</v>
      </c>
      <c r="D80" s="70">
        <f>+Enero!D80+Febrero!D80+Marzo!D80+Abril!D80+Mayo!D80+Junio!D80</f>
        <v>0</v>
      </c>
      <c r="E80" s="70">
        <f>+Enero!E80+Febrero!E80+Marzo!E80+Abril!E80+Mayo!E80+Junio!E80</f>
        <v>0</v>
      </c>
      <c r="F80" s="70">
        <f>+Enero!F80+Febrero!F80+Marzo!F80+Abril!F80+Mayo!F80+Junio!F80</f>
        <v>0</v>
      </c>
    </row>
    <row r="81" spans="1:6" s="71" customFormat="1" ht="13.5" customHeight="1">
      <c r="A81" s="69" t="str">
        <f>+Enero!A81</f>
        <v> </v>
      </c>
      <c r="B81" s="70">
        <f>+Enero!B81+Febrero!B81+Marzo!B81+Abril!B81+Mayo!B81+Junio!B81</f>
        <v>0</v>
      </c>
      <c r="C81" s="70">
        <f>+Enero!C81+Febrero!C81+Marzo!C81+Abril!C81+Mayo!C81+Junio!C81</f>
        <v>0</v>
      </c>
      <c r="D81" s="70">
        <f>+Enero!D81+Febrero!D81+Marzo!D81+Abril!D81+Mayo!D81+Junio!D81</f>
        <v>0</v>
      </c>
      <c r="E81" s="70">
        <f>+Enero!E81+Febrero!E81+Marzo!E81+Abril!E81+Mayo!E81+Junio!E81</f>
        <v>0</v>
      </c>
      <c r="F81" s="70">
        <f>+Enero!F81+Febrero!F81+Marzo!F81+Abril!F81+Mayo!F81+Junio!F81</f>
        <v>0</v>
      </c>
    </row>
    <row r="82" spans="1:6" s="71" customFormat="1" ht="13.5" customHeight="1">
      <c r="A82" s="69" t="str">
        <f>+Enero!A82</f>
        <v> </v>
      </c>
      <c r="B82" s="70">
        <f>+Enero!B82+Febrero!B82+Marzo!B82+Abril!B82+Mayo!B82+Junio!B82</f>
        <v>0</v>
      </c>
      <c r="C82" s="70">
        <f>+Enero!C82+Febrero!C82+Marzo!C82+Abril!C82+Mayo!C82+Junio!C82</f>
        <v>0</v>
      </c>
      <c r="D82" s="70">
        <f>+Enero!D82+Febrero!D82+Marzo!D82+Abril!D82+Mayo!D82+Junio!D82</f>
        <v>0</v>
      </c>
      <c r="E82" s="70">
        <f>+Enero!E82+Febrero!E82+Marzo!E82+Abril!E82+Mayo!E82+Junio!E82</f>
        <v>0</v>
      </c>
      <c r="F82" s="70">
        <f>+Enero!F82+Febrero!F82+Marzo!F82+Abril!F82+Mayo!F82+Junio!F82</f>
        <v>0</v>
      </c>
    </row>
    <row r="83" spans="1:6" s="71" customFormat="1" ht="13.5" customHeight="1">
      <c r="A83" s="69" t="str">
        <f>+Enero!A83</f>
        <v> </v>
      </c>
      <c r="B83" s="70">
        <f>+Enero!B83+Febrero!B83+Marzo!B83+Abril!B83+Mayo!B83+Junio!B83</f>
        <v>0</v>
      </c>
      <c r="C83" s="70">
        <f>+Enero!C83+Febrero!C83+Marzo!C83+Abril!C83+Mayo!C83+Junio!C83</f>
        <v>0</v>
      </c>
      <c r="D83" s="70">
        <f>+Enero!D83+Febrero!D83+Marzo!D83+Abril!D83+Mayo!D83+Junio!D83</f>
        <v>0</v>
      </c>
      <c r="E83" s="70">
        <f>+Enero!E83+Febrero!E83+Marzo!E83+Abril!E83+Mayo!E83+Junio!E83</f>
        <v>0</v>
      </c>
      <c r="F83" s="70">
        <f>+Enero!F83+Febrero!F83+Marzo!F83+Abril!F83+Mayo!F83+Junio!F83</f>
        <v>0</v>
      </c>
    </row>
    <row r="84" spans="1:6" s="71" customFormat="1" ht="13.5" customHeight="1">
      <c r="A84" s="69" t="str">
        <f>+Enero!A84</f>
        <v> </v>
      </c>
      <c r="B84" s="70">
        <f>+Enero!B84+Febrero!B84+Marzo!B84+Abril!B84+Mayo!B84+Junio!B84</f>
        <v>0</v>
      </c>
      <c r="C84" s="70">
        <f>+Enero!C84+Febrero!C84+Marzo!C84+Abril!C84+Mayo!C84+Junio!C84</f>
        <v>0</v>
      </c>
      <c r="D84" s="70">
        <f>+Enero!D84+Febrero!D84+Marzo!D84+Abril!D84+Mayo!D84+Junio!D84</f>
        <v>0</v>
      </c>
      <c r="E84" s="70">
        <f>+Enero!E84+Febrero!E84+Marzo!E84+Abril!E84+Mayo!E84+Junio!E84</f>
        <v>0</v>
      </c>
      <c r="F84" s="70">
        <f>+Enero!F84+Febrero!F84+Marzo!F84+Abril!F84+Mayo!F84+Junio!F84</f>
        <v>0</v>
      </c>
    </row>
    <row r="85" spans="1:6" s="71" customFormat="1" ht="13.5" customHeight="1">
      <c r="A85" s="69" t="str">
        <f>+Enero!A85</f>
        <v> </v>
      </c>
      <c r="B85" s="70">
        <f>+Enero!B85+Febrero!B85+Marzo!B85+Abril!B85+Mayo!B85+Junio!B85</f>
        <v>0</v>
      </c>
      <c r="C85" s="70">
        <f>+Enero!C85+Febrero!C85+Marzo!C85+Abril!C85+Mayo!C85+Junio!C85</f>
        <v>0</v>
      </c>
      <c r="D85" s="70">
        <f>+Enero!D85+Febrero!D85+Marzo!D85+Abril!D85+Mayo!D85+Junio!D85</f>
        <v>0</v>
      </c>
      <c r="E85" s="70">
        <f>+Enero!E85+Febrero!E85+Marzo!E85+Abril!E85+Mayo!E85+Junio!E85</f>
        <v>0</v>
      </c>
      <c r="F85" s="70">
        <f>+Enero!F85+Febrero!F85+Marzo!F85+Abril!F85+Mayo!F85+Junio!F85</f>
        <v>0</v>
      </c>
    </row>
    <row r="86" spans="1:6" s="71" customFormat="1" ht="13.5" customHeight="1">
      <c r="A86" s="69" t="str">
        <f>+Enero!A86</f>
        <v> </v>
      </c>
      <c r="B86" s="70">
        <f>+Enero!B86+Febrero!B86+Marzo!B86+Abril!B86+Mayo!B86+Junio!B86</f>
        <v>0</v>
      </c>
      <c r="C86" s="70">
        <f>+Enero!C86+Febrero!C86+Marzo!C86+Abril!C86+Mayo!C86+Junio!C86</f>
        <v>0</v>
      </c>
      <c r="D86" s="70">
        <f>+Enero!D86+Febrero!D86+Marzo!D86+Abril!D86+Mayo!D86+Junio!D86</f>
        <v>0</v>
      </c>
      <c r="E86" s="70">
        <f>+Enero!E86+Febrero!E86+Marzo!E86+Abril!E86+Mayo!E86+Junio!E86</f>
        <v>0</v>
      </c>
      <c r="F86" s="70">
        <f>+Enero!F86+Febrero!F86+Marzo!F86+Abril!F86+Mayo!F86+Junio!F86</f>
        <v>0</v>
      </c>
    </row>
    <row r="87" spans="1:6" s="71" customFormat="1" ht="13.5" customHeight="1">
      <c r="A87" s="69" t="str">
        <f>+Enero!A87</f>
        <v> </v>
      </c>
      <c r="B87" s="70">
        <f>+Enero!B87+Febrero!B87+Marzo!B87+Abril!B87+Mayo!B87+Junio!B87</f>
        <v>0</v>
      </c>
      <c r="C87" s="70">
        <f>+Enero!C87+Febrero!C87+Marzo!C87+Abril!C87+Mayo!C87+Junio!C87</f>
        <v>0</v>
      </c>
      <c r="D87" s="70">
        <f>+Enero!D87+Febrero!D87+Marzo!D87+Abril!D87+Mayo!D87+Junio!D87</f>
        <v>0</v>
      </c>
      <c r="E87" s="70">
        <f>+Enero!E87+Febrero!E87+Marzo!E87+Abril!E87+Mayo!E87+Junio!E87</f>
        <v>0</v>
      </c>
      <c r="F87" s="70">
        <f>+Enero!F87+Febrero!F87+Marzo!F87+Abril!F87+Mayo!F87+Junio!F87</f>
        <v>0</v>
      </c>
    </row>
    <row r="88" spans="1:6" s="71" customFormat="1" ht="13.5" customHeight="1">
      <c r="A88" s="69" t="str">
        <f>+Enero!A88</f>
        <v>OTROS</v>
      </c>
      <c r="B88" s="70">
        <f>+Enero!B88+Febrero!B88+Marzo!B88+Abril!B88+Mayo!B88+Junio!B88</f>
        <v>0</v>
      </c>
      <c r="C88" s="70">
        <f>+Enero!C88+Febrero!C88+Marzo!C88+Abril!C88+Mayo!C88+Junio!C88</f>
        <v>0</v>
      </c>
      <c r="D88" s="70">
        <f>+Enero!D88+Febrero!D88+Marzo!D88+Abril!D88+Mayo!D88+Junio!D88</f>
        <v>0</v>
      </c>
      <c r="E88" s="70">
        <f>+Enero!E88+Febrero!E88+Marzo!E88+Abril!E88+Mayo!E88+Junio!E88</f>
        <v>0</v>
      </c>
      <c r="F88" s="70">
        <f>+Enero!F88+Febrero!F88+Marzo!F88+Abril!F88+Mayo!F88+Junio!F88</f>
        <v>0</v>
      </c>
    </row>
    <row r="89" spans="1:6" s="71" customFormat="1" ht="13.5" customHeight="1">
      <c r="A89" s="76" t="s">
        <v>67</v>
      </c>
      <c r="B89" s="73">
        <f>SUM(B80:B88)</f>
        <v>0</v>
      </c>
      <c r="C89" s="73">
        <f>SUM(C80:C88)</f>
        <v>0</v>
      </c>
      <c r="D89" s="73">
        <f>SUM(D80:D88)</f>
        <v>0</v>
      </c>
      <c r="E89" s="73">
        <f>SUM(E80:E88)</f>
        <v>0</v>
      </c>
      <c r="F89" s="73">
        <f>SUM(F80:F88)</f>
        <v>0</v>
      </c>
    </row>
    <row r="90" spans="1:11" s="71" customFormat="1" ht="6.75" customHeight="1">
      <c r="A90" s="74"/>
      <c r="B90" s="75"/>
      <c r="C90" s="75"/>
      <c r="D90" s="75"/>
      <c r="E90" s="75"/>
      <c r="F90" s="75"/>
      <c r="K90" s="72"/>
    </row>
    <row r="91" spans="1:6" s="71" customFormat="1" ht="13.5" customHeight="1">
      <c r="A91" s="79" t="str">
        <f>+Enero!A91</f>
        <v>FRUTA DESHIDRATADA</v>
      </c>
      <c r="B91" s="70">
        <f>+Enero!B91+Febrero!B91+Marzo!B91+Abril!B91+Mayo!B91+Junio!B91</f>
        <v>0</v>
      </c>
      <c r="C91" s="70">
        <f>+Enero!C91+Febrero!C91+Marzo!C91+Abril!C91+Mayo!C91+Junio!C91</f>
        <v>0</v>
      </c>
      <c r="D91" s="70">
        <f>+Enero!D91+Febrero!D91+Marzo!D91+Abril!D91+Mayo!D91+Junio!D91</f>
        <v>0</v>
      </c>
      <c r="E91" s="70">
        <f>+Enero!E91+Febrero!E91+Marzo!E91+Abril!E91+Mayo!E91+Junio!E91</f>
        <v>0</v>
      </c>
      <c r="F91" s="70">
        <f>+Enero!F91+Febrero!F91+Marzo!F91+Abril!F91+Mayo!F91+Junio!F91</f>
        <v>0</v>
      </c>
    </row>
    <row r="92" spans="1:6" s="71" customFormat="1" ht="13.5" customHeight="1">
      <c r="A92" s="79" t="str">
        <f>+Enero!A92</f>
        <v>JUGOS CONCENTRADOS</v>
      </c>
      <c r="B92" s="70">
        <f>+Enero!B92+Febrero!B92+Marzo!B92+Abril!B92+Mayo!B92+Junio!B92</f>
        <v>0</v>
      </c>
      <c r="C92" s="70">
        <f>+Enero!C92+Febrero!C92+Marzo!C92+Abril!C92+Mayo!C92+Junio!C92</f>
        <v>0</v>
      </c>
      <c r="D92" s="70">
        <f>+Enero!D92+Febrero!D92+Marzo!D92+Abril!D92+Mayo!D92+Junio!D92</f>
        <v>0</v>
      </c>
      <c r="E92" s="70">
        <f>+Enero!E92+Febrero!E92+Marzo!E92+Abril!E92+Mayo!E92+Junio!E92</f>
        <v>0</v>
      </c>
      <c r="F92" s="70">
        <f>+Enero!F92+Febrero!F92+Marzo!F92+Abril!F92+Mayo!F92+Junio!F92</f>
        <v>0</v>
      </c>
    </row>
    <row r="93" spans="1:6" s="71" customFormat="1" ht="13.5" customHeight="1">
      <c r="A93" s="79" t="str">
        <f>+Enero!A93</f>
        <v>MANZANA REFRIGERADA</v>
      </c>
      <c r="B93" s="70">
        <f>+Enero!B93+Febrero!B93+Marzo!B93+Abril!B93+Mayo!B93+Junio!B93</f>
        <v>0</v>
      </c>
      <c r="C93" s="70">
        <f>+Enero!C93+Febrero!C93+Marzo!C93+Abril!C93+Mayo!C93+Junio!C93</f>
        <v>0</v>
      </c>
      <c r="D93" s="70">
        <f>+Enero!D93+Febrero!D93+Marzo!D93+Abril!D93+Mayo!D93+Junio!D93</f>
        <v>0</v>
      </c>
      <c r="E93" s="70">
        <f>+Enero!E93+Febrero!E93+Marzo!E93+Abril!E93+Mayo!E93+Junio!E93</f>
        <v>0</v>
      </c>
      <c r="F93" s="70">
        <f>+Enero!F93+Febrero!F93+Marzo!F93+Abril!F93+Mayo!F93+Junio!F93</f>
        <v>0</v>
      </c>
    </row>
    <row r="94" spans="1:6" s="71" customFormat="1" ht="13.5" customHeight="1">
      <c r="A94" s="79" t="str">
        <f>+Enero!A94</f>
        <v>PERAS REFRIGERADAS</v>
      </c>
      <c r="B94" s="70">
        <f>+Enero!B94+Febrero!B94+Marzo!B94+Abril!B94+Mayo!B94+Junio!B94</f>
        <v>0</v>
      </c>
      <c r="C94" s="70">
        <f>+Enero!C94+Febrero!C94+Marzo!C94+Abril!C94+Mayo!C94+Junio!C94</f>
        <v>0</v>
      </c>
      <c r="D94" s="70">
        <f>+Enero!D94+Febrero!D94+Marzo!D94+Abril!D94+Mayo!D94+Junio!D94</f>
        <v>0</v>
      </c>
      <c r="E94" s="70">
        <f>+Enero!E94+Febrero!E94+Marzo!E94+Abril!E94+Mayo!E94+Junio!E94</f>
        <v>0</v>
      </c>
      <c r="F94" s="70">
        <f>+Enero!F94+Febrero!F94+Marzo!F94+Abril!F94+Mayo!F94+Junio!F94</f>
        <v>0</v>
      </c>
    </row>
    <row r="95" spans="1:6" s="71" customFormat="1" ht="13.5" customHeight="1">
      <c r="A95" s="79" t="str">
        <f>+Enero!A95</f>
        <v> </v>
      </c>
      <c r="B95" s="70">
        <f>+Enero!B95+Febrero!B95+Marzo!B95+Abril!B95+Mayo!B95+Junio!B95</f>
        <v>0</v>
      </c>
      <c r="C95" s="70">
        <f>+Enero!C95+Febrero!C95+Marzo!C95+Abril!C95+Mayo!C95+Junio!C95</f>
        <v>0</v>
      </c>
      <c r="D95" s="70">
        <f>+Enero!D95+Febrero!D95+Marzo!D95+Abril!D95+Mayo!D95+Junio!D95</f>
        <v>0</v>
      </c>
      <c r="E95" s="70">
        <f>+Enero!E95+Febrero!E95+Marzo!E95+Abril!E95+Mayo!E95+Junio!E95</f>
        <v>0</v>
      </c>
      <c r="F95" s="70">
        <f>+Enero!F95+Febrero!F95+Marzo!F95+Abril!F95+Mayo!F95+Junio!F95</f>
        <v>0</v>
      </c>
    </row>
    <row r="96" spans="1:6" s="71" customFormat="1" ht="13.5" customHeight="1">
      <c r="A96" s="79" t="str">
        <f>+Enero!A96</f>
        <v> </v>
      </c>
      <c r="B96" s="70">
        <f>+Enero!B96+Febrero!B96+Marzo!B96+Abril!B96+Mayo!B96+Junio!B96</f>
        <v>0</v>
      </c>
      <c r="C96" s="70">
        <f>+Enero!C96+Febrero!C96+Marzo!C96+Abril!C96+Mayo!C96+Junio!C96</f>
        <v>0</v>
      </c>
      <c r="D96" s="70">
        <f>+Enero!D96+Febrero!D96+Marzo!D96+Abril!D96+Mayo!D96+Junio!D96</f>
        <v>0</v>
      </c>
      <c r="E96" s="70">
        <f>+Enero!E96+Febrero!E96+Marzo!E96+Abril!E96+Mayo!E96+Junio!E96</f>
        <v>0</v>
      </c>
      <c r="F96" s="70">
        <f>+Enero!F96+Febrero!F96+Marzo!F96+Abril!F96+Mayo!F96+Junio!F96</f>
        <v>0</v>
      </c>
    </row>
    <row r="97" spans="1:6" s="71" customFormat="1" ht="13.5" customHeight="1">
      <c r="A97" s="79" t="str">
        <f>+Enero!A97</f>
        <v> </v>
      </c>
      <c r="B97" s="70">
        <f>+Enero!B97+Febrero!B97+Marzo!B97+Abril!B97+Mayo!B97+Junio!B97</f>
        <v>0</v>
      </c>
      <c r="C97" s="70">
        <f>+Enero!C97+Febrero!C97+Marzo!C97+Abril!C97+Mayo!C97+Junio!C97</f>
        <v>0</v>
      </c>
      <c r="D97" s="70">
        <f>+Enero!D97+Febrero!D97+Marzo!D97+Abril!D97+Mayo!D97+Junio!D97</f>
        <v>0</v>
      </c>
      <c r="E97" s="70">
        <f>+Enero!E97+Febrero!E97+Marzo!E97+Abril!E97+Mayo!E97+Junio!E97</f>
        <v>0</v>
      </c>
      <c r="F97" s="70">
        <f>+Enero!F97+Febrero!F97+Marzo!F97+Abril!F97+Mayo!F97+Junio!F97</f>
        <v>0</v>
      </c>
    </row>
    <row r="98" spans="1:6" s="71" customFormat="1" ht="13.5" customHeight="1">
      <c r="A98" s="79" t="str">
        <f>+Enero!A98</f>
        <v> </v>
      </c>
      <c r="B98" s="70">
        <f>+Enero!B98+Febrero!B98+Marzo!B98+Abril!B98+Mayo!B98+Junio!B98</f>
        <v>0</v>
      </c>
      <c r="C98" s="70">
        <f>+Enero!C98+Febrero!C98+Marzo!C98+Abril!C98+Mayo!C98+Junio!C98</f>
        <v>0</v>
      </c>
      <c r="D98" s="70">
        <f>+Enero!D98+Febrero!D98+Marzo!D98+Abril!D98+Mayo!D98+Junio!D98</f>
        <v>0</v>
      </c>
      <c r="E98" s="70">
        <f>+Enero!E98+Febrero!E98+Marzo!E98+Abril!E98+Mayo!E98+Junio!E98</f>
        <v>0</v>
      </c>
      <c r="F98" s="70">
        <f>+Enero!F98+Febrero!F98+Marzo!F98+Abril!F98+Mayo!F98+Junio!F98</f>
        <v>0</v>
      </c>
    </row>
    <row r="99" spans="1:6" s="71" customFormat="1" ht="13.5" customHeight="1">
      <c r="A99" s="79" t="str">
        <f>+Enero!A99</f>
        <v> </v>
      </c>
      <c r="B99" s="70">
        <f>+Enero!B99+Febrero!B99+Marzo!B99+Abril!B99+Mayo!B99+Junio!B99</f>
        <v>0</v>
      </c>
      <c r="C99" s="70">
        <f>+Enero!C99+Febrero!C99+Marzo!C99+Abril!C99+Mayo!C99+Junio!C99</f>
        <v>0</v>
      </c>
      <c r="D99" s="70">
        <f>+Enero!D99+Febrero!D99+Marzo!D99+Abril!D99+Mayo!D99+Junio!D99</f>
        <v>0</v>
      </c>
      <c r="E99" s="70">
        <f>+Enero!E99+Febrero!E99+Marzo!E99+Abril!E99+Mayo!E99+Junio!E99</f>
        <v>0</v>
      </c>
      <c r="F99" s="70">
        <f>+Enero!F99+Febrero!F99+Marzo!F99+Abril!F99+Mayo!F99+Junio!F99</f>
        <v>0</v>
      </c>
    </row>
    <row r="100" spans="1:6" s="71" customFormat="1" ht="13.5" customHeight="1">
      <c r="A100" s="79" t="str">
        <f>+Enero!A100</f>
        <v> </v>
      </c>
      <c r="B100" s="70">
        <f>+Enero!B100+Febrero!B100+Marzo!B100+Abril!B100+Mayo!B100+Junio!B100</f>
        <v>0</v>
      </c>
      <c r="C100" s="70">
        <f>+Enero!C100+Febrero!C100+Marzo!C100+Abril!C100+Mayo!C100+Junio!C100</f>
        <v>0</v>
      </c>
      <c r="D100" s="70">
        <f>+Enero!D100+Febrero!D100+Marzo!D100+Abril!D100+Mayo!D100+Junio!D100</f>
        <v>0</v>
      </c>
      <c r="E100" s="70">
        <f>+Enero!E100+Febrero!E100+Marzo!E100+Abril!E100+Mayo!E100+Junio!E100</f>
        <v>0</v>
      </c>
      <c r="F100" s="70">
        <f>+Enero!F100+Febrero!F100+Marzo!F100+Abril!F100+Mayo!F100+Junio!F100</f>
        <v>0</v>
      </c>
    </row>
    <row r="101" spans="1:6" s="71" customFormat="1" ht="13.5" customHeight="1">
      <c r="A101" s="79" t="str">
        <f>+Enero!A101</f>
        <v> </v>
      </c>
      <c r="B101" s="70">
        <f>+Enero!B101+Febrero!B101+Marzo!B101+Abril!B101+Mayo!B101+Junio!B101</f>
        <v>0</v>
      </c>
      <c r="C101" s="70">
        <f>+Enero!C101+Febrero!C101+Marzo!C101+Abril!C101+Mayo!C101+Junio!C101</f>
        <v>0</v>
      </c>
      <c r="D101" s="70">
        <f>+Enero!D101+Febrero!D101+Marzo!D101+Abril!D101+Mayo!D101+Junio!D101</f>
        <v>0</v>
      </c>
      <c r="E101" s="70">
        <f>+Enero!E101+Febrero!E101+Marzo!E101+Abril!E101+Mayo!E101+Junio!E101</f>
        <v>0</v>
      </c>
      <c r="F101" s="70">
        <f>+Enero!F101+Febrero!F101+Marzo!F101+Abril!F101+Mayo!F101+Junio!F101</f>
        <v>0</v>
      </c>
    </row>
    <row r="102" spans="1:6" s="71" customFormat="1" ht="13.5" customHeight="1">
      <c r="A102" s="79" t="str">
        <f>+Enero!A102</f>
        <v>OTROS</v>
      </c>
      <c r="B102" s="70">
        <f>+Enero!B102+Febrero!B102+Marzo!B102+Abril!B102+Mayo!B102+Junio!B102</f>
        <v>0</v>
      </c>
      <c r="C102" s="70">
        <f>+Enero!C102+Febrero!C102+Marzo!C102+Abril!C102+Mayo!C102+Junio!C102</f>
        <v>0</v>
      </c>
      <c r="D102" s="70">
        <f>+Enero!D102+Febrero!D102+Marzo!D102+Abril!D102+Mayo!D102+Junio!D102</f>
        <v>0</v>
      </c>
      <c r="E102" s="70">
        <f>+Enero!E102+Febrero!E102+Marzo!E102+Abril!E102+Mayo!E102+Junio!E102</f>
        <v>0</v>
      </c>
      <c r="F102" s="70">
        <f>+Enero!F102+Febrero!F102+Marzo!F102+Abril!F102+Mayo!F102+Junio!F102</f>
        <v>0</v>
      </c>
    </row>
    <row r="103" spans="1:6" s="71" customFormat="1" ht="13.5" customHeight="1">
      <c r="A103" s="72" t="s">
        <v>68</v>
      </c>
      <c r="B103" s="80">
        <f>SUM(B91:B102)</f>
        <v>0</v>
      </c>
      <c r="C103" s="80">
        <f>SUM(C91:C102)</f>
        <v>0</v>
      </c>
      <c r="D103" s="80">
        <f>SUM(D91:D102)</f>
        <v>0</v>
      </c>
      <c r="E103" s="80">
        <f>SUM(E91:E102)</f>
        <v>0</v>
      </c>
      <c r="F103" s="80">
        <f>SUM(F91:F102)</f>
        <v>0</v>
      </c>
    </row>
    <row r="104" spans="1:11" s="71" customFormat="1" ht="6.75" customHeight="1">
      <c r="A104" s="74"/>
      <c r="B104" s="75"/>
      <c r="C104" s="75"/>
      <c r="D104" s="75"/>
      <c r="E104" s="75"/>
      <c r="F104" s="75"/>
      <c r="K104" s="72"/>
    </row>
    <row r="105" spans="1:6" s="71" customFormat="1" ht="13.5" customHeight="1">
      <c r="A105" s="79" t="str">
        <f>+Enero!A105</f>
        <v>ALGAS MARINAS</v>
      </c>
      <c r="B105" s="70">
        <f>+Enero!B105+Febrero!B105+Marzo!B105+Abril!B105+Mayo!B105+Junio!B105</f>
        <v>69</v>
      </c>
      <c r="C105" s="70">
        <f>+Enero!C105+Febrero!C105+Marzo!C105+Abril!C105+Mayo!C105+Junio!C105</f>
        <v>0</v>
      </c>
      <c r="D105" s="70">
        <f>+Enero!D105+Febrero!D105+Marzo!D105+Abril!D105+Mayo!D105+Junio!D105</f>
        <v>0</v>
      </c>
      <c r="E105" s="70">
        <f>+Enero!E105+Febrero!E105+Marzo!E105+Abril!E105+Mayo!E105+Junio!E105</f>
        <v>0</v>
      </c>
      <c r="F105" s="70">
        <f>+Enero!F105+Febrero!F105+Marzo!F105+Abril!F105+Mayo!F105+Junio!F105</f>
        <v>0</v>
      </c>
    </row>
    <row r="106" spans="1:6" s="71" customFormat="1" ht="13.5" customHeight="1">
      <c r="A106" s="79" t="str">
        <f>+Enero!A106</f>
        <v>CARNES COMESTIBLES</v>
      </c>
      <c r="B106" s="70">
        <f>+Enero!B106+Febrero!B106+Marzo!B106+Abril!B106+Mayo!B106+Junio!B106</f>
        <v>0</v>
      </c>
      <c r="C106" s="70">
        <f>+Enero!C106+Febrero!C106+Marzo!C106+Abril!C106+Mayo!C106+Junio!C106</f>
        <v>0</v>
      </c>
      <c r="D106" s="70">
        <f>+Enero!D106+Febrero!D106+Marzo!D106+Abril!D106+Mayo!D106+Junio!D106</f>
        <v>0</v>
      </c>
      <c r="E106" s="70">
        <f>+Enero!E106+Febrero!E106+Marzo!E106+Abril!E106+Mayo!E106+Junio!E106</f>
        <v>0</v>
      </c>
      <c r="F106" s="70">
        <f>+Enero!F106+Febrero!F106+Marzo!F106+Abril!F106+Mayo!F106+Junio!F106</f>
        <v>0</v>
      </c>
    </row>
    <row r="107" spans="1:11" s="71" customFormat="1" ht="13.5" customHeight="1">
      <c r="A107" s="79" t="str">
        <f>+Enero!A107</f>
        <v>CONCENTRADO DE PLATA</v>
      </c>
      <c r="B107" s="70">
        <f>+Enero!B107+Febrero!B107+Marzo!B107+Abril!B107+Mayo!B107+Junio!B107</f>
        <v>0</v>
      </c>
      <c r="C107" s="70">
        <f>+Enero!C107+Febrero!C107+Marzo!C107+Abril!C107+Mayo!C107+Junio!C107</f>
        <v>0</v>
      </c>
      <c r="D107" s="70">
        <f>+Enero!D107+Febrero!D107+Marzo!D107+Abril!D107+Mayo!D107+Junio!D107</f>
        <v>0</v>
      </c>
      <c r="E107" s="70">
        <f>+Enero!E107+Febrero!E107+Marzo!E107+Abril!E107+Mayo!E107+Junio!E107</f>
        <v>0</v>
      </c>
      <c r="F107" s="70">
        <f>+Enero!F107+Febrero!F107+Marzo!F107+Abril!F107+Mayo!F107+Junio!F107</f>
        <v>0</v>
      </c>
      <c r="K107" s="81"/>
    </row>
    <row r="108" spans="1:6" s="71" customFormat="1" ht="13.5" customHeight="1">
      <c r="A108" s="79" t="str">
        <f>+Enero!A108</f>
        <v>DONACIONES INTERNAC.</v>
      </c>
      <c r="B108" s="70">
        <f>+Enero!B108+Febrero!B108+Marzo!B108+Abril!B108+Mayo!B108+Junio!B108</f>
        <v>0</v>
      </c>
      <c r="C108" s="70">
        <f>+Enero!C108+Febrero!C108+Marzo!C108+Abril!C108+Mayo!C108+Junio!C108</f>
        <v>0</v>
      </c>
      <c r="D108" s="70">
        <f>+Enero!D108+Febrero!D108+Marzo!D108+Abril!D108+Mayo!D108+Junio!D108</f>
        <v>0</v>
      </c>
      <c r="E108" s="70">
        <f>+Enero!E108+Febrero!E108+Marzo!E108+Abril!E108+Mayo!E108+Junio!E108</f>
        <v>0</v>
      </c>
      <c r="F108" s="70">
        <f>+Enero!F108+Febrero!F108+Marzo!F108+Abril!F108+Mayo!F108+Junio!F108</f>
        <v>0</v>
      </c>
    </row>
    <row r="109" spans="1:6" s="71" customFormat="1" ht="13.5" customHeight="1">
      <c r="A109" s="79" t="str">
        <f>+Enero!A109</f>
        <v>EFECTOS PERSONALES</v>
      </c>
      <c r="B109" s="70">
        <f>+Enero!B109+Febrero!B109+Marzo!B109+Abril!B109+Mayo!B109+Junio!B109</f>
        <v>3</v>
      </c>
      <c r="C109" s="70">
        <f>+Enero!C109+Febrero!C109+Marzo!C109+Abril!C109+Mayo!C109+Junio!C109</f>
        <v>0</v>
      </c>
      <c r="D109" s="70">
        <f>+Enero!D109+Febrero!D109+Marzo!D109+Abril!D109+Mayo!D109+Junio!D109</f>
        <v>0</v>
      </c>
      <c r="E109" s="70">
        <f>+Enero!E109+Febrero!E109+Marzo!E109+Abril!E109+Mayo!E109+Junio!E109</f>
        <v>0</v>
      </c>
      <c r="F109" s="70">
        <f>+Enero!F109+Febrero!F109+Marzo!F109+Abril!F109+Mayo!F109+Junio!F109</f>
        <v>0</v>
      </c>
    </row>
    <row r="110" spans="1:6" s="71" customFormat="1" ht="13.5" customHeight="1">
      <c r="A110" s="79" t="str">
        <f>+Enero!A110</f>
        <v>MAQUINAS Y APARATOS</v>
      </c>
      <c r="B110" s="70">
        <f>+Enero!B110+Febrero!B110+Marzo!B110+Abril!B110+Mayo!B110+Junio!B110</f>
        <v>12</v>
      </c>
      <c r="C110" s="70">
        <f>+Enero!C110+Febrero!C110+Marzo!C110+Abril!C110+Mayo!C110+Junio!C110</f>
        <v>1026</v>
      </c>
      <c r="D110" s="70">
        <f>+Enero!D110+Febrero!D110+Marzo!D110+Abril!D110+Mayo!D110+Junio!D110</f>
        <v>0</v>
      </c>
      <c r="E110" s="70">
        <f>+Enero!E110+Febrero!E110+Marzo!E110+Abril!E110+Mayo!E110+Junio!E110</f>
        <v>0</v>
      </c>
      <c r="F110" s="70">
        <f>+Enero!F110+Febrero!F110+Marzo!F110+Abril!F110+Mayo!F110+Junio!F110</f>
        <v>0</v>
      </c>
    </row>
    <row r="111" spans="1:6" s="71" customFormat="1" ht="13.5" customHeight="1">
      <c r="A111" s="79" t="str">
        <f>+Enero!A111</f>
        <v>GENERADORES EOLICOS</v>
      </c>
      <c r="B111" s="70">
        <f>+Enero!B111+Febrero!B111+Marzo!B111+Abril!B111+Mayo!B111+Junio!B111</f>
        <v>163</v>
      </c>
      <c r="C111" s="70">
        <f>+Enero!C111+Febrero!C111+Marzo!C111+Abril!C111+Mayo!C111+Junio!C111</f>
        <v>12771</v>
      </c>
      <c r="D111" s="70">
        <f>+Enero!D111+Febrero!D111+Marzo!D111+Abril!D111+Mayo!D111+Junio!D111</f>
        <v>0</v>
      </c>
      <c r="E111" s="70">
        <f>+Enero!E111+Febrero!E111+Marzo!E111+Abril!E111+Mayo!E111+Junio!E111</f>
        <v>0</v>
      </c>
      <c r="F111" s="70">
        <f>+Enero!F111+Febrero!F111+Marzo!F111+Abril!F111+Mayo!F111+Junio!F111</f>
        <v>0</v>
      </c>
    </row>
    <row r="112" spans="1:6" s="71" customFormat="1" ht="13.5" customHeight="1">
      <c r="A112" s="79" t="str">
        <f>+Enero!A112</f>
        <v> </v>
      </c>
      <c r="B112" s="70">
        <f>+Enero!B112+Febrero!B112+Marzo!B112+Abril!B112+Mayo!B112+Junio!B112</f>
        <v>0</v>
      </c>
      <c r="C112" s="70">
        <f>+Enero!C112+Febrero!C112+Marzo!C112+Abril!C112+Mayo!C112+Junio!C112</f>
        <v>0</v>
      </c>
      <c r="D112" s="70">
        <f>+Enero!D112+Febrero!D112+Marzo!D112+Abril!D112+Mayo!D112+Junio!D112</f>
        <v>0</v>
      </c>
      <c r="E112" s="70">
        <f>+Enero!E112+Febrero!E112+Marzo!E112+Abril!E112+Mayo!E112+Junio!E112</f>
        <v>0</v>
      </c>
      <c r="F112" s="70">
        <f>+Enero!F112+Febrero!F112+Marzo!F112+Abril!F112+Mayo!F112+Junio!F112</f>
        <v>0</v>
      </c>
    </row>
    <row r="113" spans="1:6" s="71" customFormat="1" ht="13.5" customHeight="1">
      <c r="A113" s="79" t="str">
        <f>+Enero!A113</f>
        <v> </v>
      </c>
      <c r="B113" s="70">
        <f>+Enero!B113+Febrero!B113+Marzo!B113+Abril!B113+Mayo!B113+Junio!B113</f>
        <v>0</v>
      </c>
      <c r="C113" s="70">
        <f>+Enero!C113+Febrero!C113+Marzo!C113+Abril!C113+Mayo!C113+Junio!C113</f>
        <v>0</v>
      </c>
      <c r="D113" s="70">
        <f>+Enero!D113+Febrero!D113+Marzo!D113+Abril!D113+Mayo!D113+Junio!D113</f>
        <v>0</v>
      </c>
      <c r="E113" s="70">
        <f>+Enero!E113+Febrero!E113+Marzo!E113+Abril!E113+Mayo!E113+Junio!E113</f>
        <v>0</v>
      </c>
      <c r="F113" s="70">
        <f>+Enero!F113+Febrero!F113+Marzo!F113+Abril!F113+Mayo!F113+Junio!F113</f>
        <v>0</v>
      </c>
    </row>
    <row r="114" spans="1:6" s="71" customFormat="1" ht="13.5" customHeight="1">
      <c r="A114" s="79" t="str">
        <f>+Enero!A114</f>
        <v> </v>
      </c>
      <c r="B114" s="70">
        <f>+Enero!B114+Febrero!B114+Marzo!B114+Abril!B114+Mayo!B114+Junio!B114</f>
        <v>0</v>
      </c>
      <c r="C114" s="70">
        <f>+Enero!C114+Febrero!C114+Marzo!C114+Abril!C114+Mayo!C114+Junio!C114</f>
        <v>0</v>
      </c>
      <c r="D114" s="70">
        <f>+Enero!D114+Febrero!D114+Marzo!D114+Abril!D114+Mayo!D114+Junio!D114</f>
        <v>0</v>
      </c>
      <c r="E114" s="70">
        <f>+Enero!E114+Febrero!E114+Marzo!E114+Abril!E114+Mayo!E114+Junio!E114</f>
        <v>0</v>
      </c>
      <c r="F114" s="70">
        <f>+Enero!F114+Febrero!F114+Marzo!F114+Abril!F114+Mayo!F114+Junio!F114</f>
        <v>0</v>
      </c>
    </row>
    <row r="115" spans="1:6" s="71" customFormat="1" ht="13.5" customHeight="1">
      <c r="A115" s="79" t="str">
        <f>+Enero!A115</f>
        <v> </v>
      </c>
      <c r="B115" s="70">
        <f>+Enero!B115+Febrero!B115+Marzo!B115+Abril!B115+Mayo!B115+Junio!B115</f>
        <v>0</v>
      </c>
      <c r="C115" s="70">
        <f>+Enero!C115+Febrero!C115+Marzo!C115+Abril!C115+Mayo!C115+Junio!C115</f>
        <v>0</v>
      </c>
      <c r="D115" s="70">
        <f>+Enero!D115+Febrero!D115+Marzo!D115+Abril!D115+Mayo!D115+Junio!D115</f>
        <v>0</v>
      </c>
      <c r="E115" s="70">
        <f>+Enero!E115+Febrero!E115+Marzo!E115+Abril!E115+Mayo!E115+Junio!E115</f>
        <v>0</v>
      </c>
      <c r="F115" s="70">
        <f>+Enero!F115+Febrero!F115+Marzo!F115+Abril!F115+Mayo!F115+Junio!F115</f>
        <v>0</v>
      </c>
    </row>
    <row r="116" spans="1:6" s="71" customFormat="1" ht="13.5" customHeight="1">
      <c r="A116" s="79" t="str">
        <f>+Enero!A116</f>
        <v> </v>
      </c>
      <c r="B116" s="70">
        <f>+Enero!B116+Febrero!B116+Marzo!B116+Abril!B116+Mayo!B116+Junio!B116</f>
        <v>0</v>
      </c>
      <c r="C116" s="70">
        <f>+Enero!C116+Febrero!C116+Marzo!C116+Abril!C116+Mayo!C116+Junio!C116</f>
        <v>0</v>
      </c>
      <c r="D116" s="70">
        <f>+Enero!D116+Febrero!D116+Marzo!D116+Abril!D116+Mayo!D116+Junio!D116</f>
        <v>0</v>
      </c>
      <c r="E116" s="70">
        <f>+Enero!E116+Febrero!E116+Marzo!E116+Abril!E116+Mayo!E116+Junio!E116</f>
        <v>0</v>
      </c>
      <c r="F116" s="70">
        <f>+Enero!F116+Febrero!F116+Marzo!F116+Abril!F116+Mayo!F116+Junio!F116</f>
        <v>0</v>
      </c>
    </row>
    <row r="117" spans="1:6" s="71" customFormat="1" ht="13.5" customHeight="1">
      <c r="A117" s="79" t="str">
        <f>+Enero!A117</f>
        <v> </v>
      </c>
      <c r="B117" s="70">
        <f>+Enero!B117+Febrero!B117+Marzo!B117+Abril!B117+Mayo!B117+Junio!B117</f>
        <v>0</v>
      </c>
      <c r="C117" s="70">
        <f>+Enero!C117+Febrero!C117+Marzo!C117+Abril!C117+Mayo!C117+Junio!C117</f>
        <v>0</v>
      </c>
      <c r="D117" s="70">
        <f>+Enero!D117+Febrero!D117+Marzo!D117+Abril!D117+Mayo!D117+Junio!D117</f>
        <v>0</v>
      </c>
      <c r="E117" s="70">
        <f>+Enero!E117+Febrero!E117+Marzo!E117+Abril!E117+Mayo!E117+Junio!E117</f>
        <v>0</v>
      </c>
      <c r="F117" s="70">
        <f>+Enero!F117+Febrero!F117+Marzo!F117+Abril!F117+Mayo!F117+Junio!F117</f>
        <v>0</v>
      </c>
    </row>
    <row r="118" spans="1:6" s="71" customFormat="1" ht="13.5" customHeight="1">
      <c r="A118" s="79" t="str">
        <f>+Enero!A118</f>
        <v> </v>
      </c>
      <c r="B118" s="70">
        <f>+Enero!B118+Febrero!B118+Marzo!B118+Abril!B118+Mayo!B118+Junio!B118</f>
        <v>0</v>
      </c>
      <c r="C118" s="70">
        <f>+Enero!C118+Febrero!C118+Marzo!C118+Abril!C118+Mayo!C118+Junio!C118</f>
        <v>0</v>
      </c>
      <c r="D118" s="70">
        <f>+Enero!D118+Febrero!D118+Marzo!D118+Abril!D118+Mayo!D118+Junio!D118</f>
        <v>0</v>
      </c>
      <c r="E118" s="70">
        <f>+Enero!E118+Febrero!E118+Marzo!E118+Abril!E118+Mayo!E118+Junio!E118</f>
        <v>0</v>
      </c>
      <c r="F118" s="70">
        <f>+Enero!F118+Febrero!F118+Marzo!F118+Abril!F118+Mayo!F118+Junio!F118</f>
        <v>0</v>
      </c>
    </row>
    <row r="119" spans="1:6" s="71" customFormat="1" ht="13.5" customHeight="1">
      <c r="A119" s="79" t="str">
        <f>+Enero!A119</f>
        <v>OTROS</v>
      </c>
      <c r="B119" s="70">
        <f>+Enero!B119+Febrero!B119+Marzo!B119+Abril!B119+Mayo!B119+Junio!B119</f>
        <v>0</v>
      </c>
      <c r="C119" s="70">
        <f>+Enero!C119+Febrero!C119+Marzo!C119+Abril!C119+Mayo!C119+Junio!C119</f>
        <v>1052</v>
      </c>
      <c r="D119" s="70">
        <f>+Enero!D119+Febrero!D119+Marzo!D119+Abril!D119+Mayo!D119+Junio!D119</f>
        <v>0</v>
      </c>
      <c r="E119" s="70">
        <f>+Enero!E119+Febrero!E119+Marzo!E119+Abril!E119+Mayo!E119+Junio!E119</f>
        <v>0</v>
      </c>
      <c r="F119" s="70">
        <f>+Enero!F119+Febrero!F119+Marzo!F119+Abril!F119+Mayo!F119+Junio!F119</f>
        <v>0</v>
      </c>
    </row>
    <row r="120" spans="1:6" s="71" customFormat="1" ht="13.5" customHeight="1">
      <c r="A120" s="76" t="s">
        <v>69</v>
      </c>
      <c r="B120" s="73">
        <f>SUM(B105:B119)</f>
        <v>247</v>
      </c>
      <c r="C120" s="73">
        <f>SUM(C105:C119)</f>
        <v>14849</v>
      </c>
      <c r="D120" s="73">
        <f>SUM(D105:D119)</f>
        <v>0</v>
      </c>
      <c r="E120" s="73">
        <f>SUM(E105:E119)</f>
        <v>0</v>
      </c>
      <c r="F120" s="73">
        <f>SUM(F105:F119)</f>
        <v>0</v>
      </c>
    </row>
    <row r="121" spans="1:11" s="71" customFormat="1" ht="6.75" customHeight="1">
      <c r="A121" s="74"/>
      <c r="B121" s="75"/>
      <c r="C121" s="75"/>
      <c r="D121" s="75"/>
      <c r="E121" s="75"/>
      <c r="F121" s="75"/>
      <c r="K121" s="72"/>
    </row>
    <row r="122" spans="1:6" s="72" customFormat="1" ht="13.5" customHeight="1">
      <c r="A122" s="82" t="s">
        <v>104</v>
      </c>
      <c r="B122" s="83">
        <f>+B41+B62+B78+B89+B103+B120</f>
        <v>266273</v>
      </c>
      <c r="C122" s="83">
        <f>+C41+C62+C78+C89+C103+C120</f>
        <v>465625</v>
      </c>
      <c r="D122" s="83">
        <f>+D41+D62+D78+D89+D103+D120</f>
        <v>123912</v>
      </c>
      <c r="E122" s="83">
        <f>+E41+E62+E78+E89+E103+E120</f>
        <v>0</v>
      </c>
      <c r="F122" s="83">
        <f>+F41+F62+F78+F89+F103+F120</f>
        <v>11798</v>
      </c>
    </row>
    <row r="123" spans="1:6" s="72" customFormat="1" ht="26.25" customHeight="1">
      <c r="A123" s="147" t="s">
        <v>107</v>
      </c>
      <c r="B123" s="148"/>
      <c r="C123" s="84">
        <f>B122+C122+D122+E122+F122</f>
        <v>867608</v>
      </c>
      <c r="D123" s="81"/>
      <c r="E123" s="81"/>
      <c r="F123" s="81"/>
    </row>
    <row r="124" spans="1:6" s="72" customFormat="1" ht="13.5" customHeight="1">
      <c r="A124" s="85" t="s">
        <v>105</v>
      </c>
      <c r="B124" s="86"/>
      <c r="C124" s="87"/>
      <c r="D124" s="87"/>
      <c r="E124" s="87"/>
      <c r="F124" s="87"/>
    </row>
    <row r="125" spans="1:6" s="72" customFormat="1" ht="13.5" customHeight="1">
      <c r="A125" s="88" t="s">
        <v>74</v>
      </c>
      <c r="B125" s="89"/>
      <c r="C125" s="90"/>
      <c r="D125" s="91" t="s">
        <v>106</v>
      </c>
      <c r="E125" s="92"/>
      <c r="F125" s="93"/>
    </row>
    <row r="126" spans="1:6" s="72" customFormat="1" ht="13.5" customHeight="1">
      <c r="A126" s="94" t="s">
        <v>7</v>
      </c>
      <c r="B126" s="95">
        <f>+B41</f>
        <v>187953</v>
      </c>
      <c r="C126" s="96"/>
      <c r="D126" s="141" t="s">
        <v>34</v>
      </c>
      <c r="E126" s="141"/>
      <c r="F126" s="97">
        <f>+Enero!F126+Febrero!F126+Marzo!F126+Abril!F126+Mayo!F126+Junio!F126</f>
        <v>28</v>
      </c>
    </row>
    <row r="127" spans="1:6" s="72" customFormat="1" ht="13.5" customHeight="1">
      <c r="A127" s="98" t="s">
        <v>75</v>
      </c>
      <c r="B127" s="95">
        <f>+B62</f>
        <v>69290</v>
      </c>
      <c r="C127" s="99">
        <f>D100+D78+D12+D65</f>
        <v>87241</v>
      </c>
      <c r="D127" s="141" t="s">
        <v>35</v>
      </c>
      <c r="E127" s="141"/>
      <c r="F127" s="97">
        <f>+Enero!F127+Febrero!F127+Marzo!F127+Abril!F127+Mayo!F127+Junio!F127</f>
        <v>0</v>
      </c>
    </row>
    <row r="128" spans="1:6" s="72" customFormat="1" ht="13.5" customHeight="1">
      <c r="A128" s="94" t="s">
        <v>29</v>
      </c>
      <c r="B128" s="95">
        <f>+B89</f>
        <v>0</v>
      </c>
      <c r="C128" s="96"/>
      <c r="D128" s="141" t="s">
        <v>36</v>
      </c>
      <c r="E128" s="141"/>
      <c r="F128" s="97">
        <f>+Enero!F128+Febrero!F128+Marzo!F128+Abril!F128+Mayo!F128+Junio!F128</f>
        <v>2</v>
      </c>
    </row>
    <row r="129" spans="1:6" s="72" customFormat="1" ht="13.5" customHeight="1">
      <c r="A129" s="94" t="s">
        <v>37</v>
      </c>
      <c r="B129" s="95">
        <f>+B103</f>
        <v>0</v>
      </c>
      <c r="C129" s="96"/>
      <c r="D129" s="141" t="s">
        <v>38</v>
      </c>
      <c r="E129" s="141"/>
      <c r="F129" s="97">
        <f>+Enero!F129+Febrero!F129+Marzo!F129+Abril!F129+Mayo!F129+Junio!F129</f>
        <v>0</v>
      </c>
    </row>
    <row r="130" spans="1:6" s="72" customFormat="1" ht="13.5" customHeight="1">
      <c r="A130" s="98" t="s">
        <v>76</v>
      </c>
      <c r="B130" s="95">
        <f>+B78</f>
        <v>8783</v>
      </c>
      <c r="C130" s="96"/>
      <c r="D130" s="141" t="s">
        <v>40</v>
      </c>
      <c r="E130" s="141"/>
      <c r="F130" s="97">
        <f>+Enero!F130+Febrero!F130+Marzo!F130+Abril!F130+Mayo!F130+Junio!F130</f>
        <v>21</v>
      </c>
    </row>
    <row r="131" spans="1:6" s="72" customFormat="1" ht="13.5" customHeight="1">
      <c r="A131" s="94" t="s">
        <v>39</v>
      </c>
      <c r="B131" s="95">
        <f>+B120</f>
        <v>247</v>
      </c>
      <c r="C131" s="96"/>
      <c r="D131" s="141" t="s">
        <v>41</v>
      </c>
      <c r="E131" s="141"/>
      <c r="F131" s="97">
        <f>+Enero!F131+Febrero!F131+Marzo!F131+Abril!F131+Mayo!F131+Junio!F131</f>
        <v>62</v>
      </c>
    </row>
    <row r="132" spans="1:6" s="72" customFormat="1" ht="13.5" customHeight="1">
      <c r="A132" s="100" t="s">
        <v>77</v>
      </c>
      <c r="B132" s="101">
        <f>SUM(B126:B131)</f>
        <v>266273</v>
      </c>
      <c r="C132" s="96"/>
      <c r="D132" s="141" t="s">
        <v>42</v>
      </c>
      <c r="E132" s="141"/>
      <c r="F132" s="97">
        <f>+Enero!F132+Febrero!F132+Marzo!F132+Abril!F132+Mayo!F132+Junio!F132</f>
        <v>48</v>
      </c>
    </row>
    <row r="133" spans="1:6" s="72" customFormat="1" ht="13.5" customHeight="1">
      <c r="A133" s="65"/>
      <c r="B133" s="102"/>
      <c r="C133" s="96"/>
      <c r="D133" s="141" t="s">
        <v>43</v>
      </c>
      <c r="E133" s="141"/>
      <c r="F133" s="97">
        <f>+Enero!F133+Febrero!F133+Marzo!F133+Abril!F133+Mayo!F133+Junio!F133</f>
        <v>163</v>
      </c>
    </row>
    <row r="134" spans="1:6" s="72" customFormat="1" ht="13.5" customHeight="1">
      <c r="A134" s="49" t="s">
        <v>80</v>
      </c>
      <c r="B134" s="50"/>
      <c r="C134" s="65"/>
      <c r="D134" s="141" t="s">
        <v>44</v>
      </c>
      <c r="E134" s="141"/>
      <c r="F134" s="97">
        <f>+Enero!F134+Febrero!F134+Marzo!F134+Abril!F134+Mayo!F134+Junio!F134</f>
        <v>31</v>
      </c>
    </row>
    <row r="135" spans="1:6" s="72" customFormat="1" ht="13.5" customHeight="1">
      <c r="A135" s="17" t="s">
        <v>6</v>
      </c>
      <c r="B135" s="18">
        <f>+C4</f>
        <v>416629</v>
      </c>
      <c r="C135" s="65"/>
      <c r="D135" s="141" t="s">
        <v>45</v>
      </c>
      <c r="E135" s="141"/>
      <c r="F135" s="97">
        <f>+Enero!F135+Febrero!F135+Marzo!F135+Abril!F135+Mayo!F135+Junio!F135</f>
        <v>30</v>
      </c>
    </row>
    <row r="136" spans="1:6" s="72" customFormat="1" ht="13.5" customHeight="1">
      <c r="A136" s="17" t="s">
        <v>10</v>
      </c>
      <c r="B136" s="18">
        <f>+C8</f>
        <v>17784</v>
      </c>
      <c r="C136" s="65"/>
      <c r="D136" s="145" t="s">
        <v>83</v>
      </c>
      <c r="E136" s="141"/>
      <c r="F136" s="97">
        <f>+Enero!F136+Febrero!F136+Marzo!F136+Abril!F136+Mayo!F136+Junio!F136</f>
        <v>6</v>
      </c>
    </row>
    <row r="137" spans="1:6" s="72" customFormat="1" ht="13.5" customHeight="1">
      <c r="A137" s="17" t="s">
        <v>39</v>
      </c>
      <c r="B137" s="18">
        <f>+C122-C4-C8-C111</f>
        <v>18441</v>
      </c>
      <c r="C137" s="65"/>
      <c r="D137" s="145" t="s">
        <v>84</v>
      </c>
      <c r="E137" s="141"/>
      <c r="F137" s="97">
        <f>+Enero!F137+Febrero!F137+Marzo!F137+Abril!F137+Mayo!F137+Junio!F137</f>
        <v>11</v>
      </c>
    </row>
    <row r="138" spans="1:6" s="72" customFormat="1" ht="13.5" customHeight="1">
      <c r="A138" s="17" t="s">
        <v>132</v>
      </c>
      <c r="B138" s="130">
        <f>C111</f>
        <v>12771</v>
      </c>
      <c r="C138" s="65"/>
      <c r="D138" s="143" t="s">
        <v>48</v>
      </c>
      <c r="E138" s="144"/>
      <c r="F138" s="103">
        <f>SUM(F126:F137)</f>
        <v>402</v>
      </c>
    </row>
    <row r="139" spans="1:6" s="72" customFormat="1" ht="15">
      <c r="A139" s="56" t="s">
        <v>78</v>
      </c>
      <c r="B139" s="55">
        <f>SUM(B135:B138)</f>
        <v>465625</v>
      </c>
      <c r="D139" s="71"/>
      <c r="E139" s="71"/>
      <c r="F139" s="71"/>
    </row>
    <row r="140" spans="3:6" s="72" customFormat="1" ht="15">
      <c r="C140" s="131" t="str">
        <f>+A1</f>
        <v>RESUMEN PRIMER SEMESTRE</v>
      </c>
      <c r="D140" s="71"/>
      <c r="E140" s="71"/>
      <c r="F140" s="71"/>
    </row>
    <row r="141" spans="1:6" s="71" customFormat="1" ht="15">
      <c r="A141" s="142" t="s">
        <v>108</v>
      </c>
      <c r="B141" s="142"/>
      <c r="C141" s="142"/>
      <c r="D141" s="142"/>
      <c r="E141" s="142"/>
      <c r="F141" s="142"/>
    </row>
    <row r="142" spans="1:2" s="71" customFormat="1" ht="15">
      <c r="A142" s="72"/>
      <c r="B142" s="72"/>
    </row>
    <row r="143" spans="1:6" s="71" customFormat="1" ht="15">
      <c r="A143" s="105" t="s">
        <v>86</v>
      </c>
      <c r="B143" s="106" t="s">
        <v>1</v>
      </c>
      <c r="C143" s="106" t="s">
        <v>2</v>
      </c>
      <c r="D143" s="106" t="s">
        <v>91</v>
      </c>
      <c r="E143" s="106" t="s">
        <v>92</v>
      </c>
      <c r="F143" s="106" t="s">
        <v>101</v>
      </c>
    </row>
    <row r="144" spans="1:6" s="71" customFormat="1" ht="15">
      <c r="A144" s="76" t="str">
        <f>+Enero!A144</f>
        <v>Reefer 20 Pies</v>
      </c>
      <c r="B144" s="70">
        <f>+Enero!B144+Febrero!B144+Marzo!B144+Abril!B144+Mayo!B144+Junio!B144</f>
        <v>1</v>
      </c>
      <c r="C144" s="70">
        <f>+Enero!C144+Febrero!C144+Marzo!C144+Abril!C144+Mayo!C144+Junio!C144</f>
        <v>0</v>
      </c>
      <c r="D144" s="70">
        <f>+Enero!D144+Febrero!D144+Marzo!D144+Abril!D144+Mayo!D144+Junio!D144</f>
        <v>0</v>
      </c>
      <c r="E144" s="70">
        <f>+Enero!E144+Febrero!E144+Marzo!E144+Abril!E144+Mayo!E144+Junio!E144</f>
        <v>0</v>
      </c>
      <c r="F144" s="107">
        <f>SUM(B144:E144)</f>
        <v>1</v>
      </c>
    </row>
    <row r="145" spans="1:6" s="71" customFormat="1" ht="15">
      <c r="A145" s="76" t="str">
        <f>+Enero!A145</f>
        <v>Reefer 40 Pies</v>
      </c>
      <c r="B145" s="70">
        <f>+Enero!B145+Febrero!B145+Marzo!B145+Abril!B145+Mayo!B145+Junio!B145</f>
        <v>2596</v>
      </c>
      <c r="C145" s="70">
        <f>+Enero!C145+Febrero!C145+Marzo!C145+Abril!C145+Mayo!C145+Junio!C145</f>
        <v>11</v>
      </c>
      <c r="D145" s="70">
        <f>+Enero!D145+Febrero!D145+Marzo!D145+Abril!D145+Mayo!D145+Junio!D145</f>
        <v>3083</v>
      </c>
      <c r="E145" s="70">
        <f>+Enero!E145+Febrero!E145+Marzo!E145+Abril!E145+Mayo!E145+Junio!E145</f>
        <v>58</v>
      </c>
      <c r="F145" s="107">
        <f>SUM(B145:E145)*2</f>
        <v>11496</v>
      </c>
    </row>
    <row r="146" spans="1:6" s="71" customFormat="1" ht="15">
      <c r="A146" s="76" t="str">
        <f>+Enero!A146</f>
        <v>Reefer HC 40 Pies</v>
      </c>
      <c r="B146" s="70">
        <f>+Enero!B146+Febrero!B146+Marzo!B146+Abril!B146+Mayo!B146+Junio!B146</f>
        <v>0</v>
      </c>
      <c r="C146" s="70">
        <f>+Enero!C146+Febrero!C146+Marzo!C146+Abril!C146+Mayo!C146+Junio!C146</f>
        <v>0</v>
      </c>
      <c r="D146" s="70">
        <f>+Enero!D146+Febrero!D146+Marzo!D146+Abril!D146+Mayo!D146+Junio!D146</f>
        <v>0</v>
      </c>
      <c r="E146" s="70">
        <f>+Enero!E146+Febrero!E146+Marzo!E146+Abril!E146+Mayo!E146+Junio!E146</f>
        <v>0</v>
      </c>
      <c r="F146" s="107">
        <f>SUM(B146:E146)*2</f>
        <v>0</v>
      </c>
    </row>
    <row r="147" spans="1:6" s="71" customFormat="1" ht="15">
      <c r="A147" s="76" t="str">
        <f>+Enero!A147</f>
        <v>STD 20 Pies</v>
      </c>
      <c r="B147" s="70">
        <f>+Enero!B147+Febrero!B147+Marzo!B147+Abril!B147+Mayo!B147+Junio!B147</f>
        <v>2379</v>
      </c>
      <c r="C147" s="70">
        <f>+Enero!C147+Febrero!C147+Marzo!C147+Abril!C147+Mayo!C147+Junio!C147</f>
        <v>509</v>
      </c>
      <c r="D147" s="70">
        <f>+Enero!D147+Febrero!D147+Marzo!D147+Abril!D147+Mayo!D147+Junio!D147</f>
        <v>2113</v>
      </c>
      <c r="E147" s="70">
        <f>+Enero!E147+Febrero!E147+Marzo!E147+Abril!E147+Mayo!E147+Junio!E147</f>
        <v>15</v>
      </c>
      <c r="F147" s="107">
        <f>SUM(B147:E147)</f>
        <v>5016</v>
      </c>
    </row>
    <row r="148" spans="1:6" s="71" customFormat="1" ht="15">
      <c r="A148" s="76" t="str">
        <f>+Enero!A148</f>
        <v>STD 40 Pies</v>
      </c>
      <c r="B148" s="70">
        <f>+Enero!B148+Febrero!B148+Marzo!B148+Abril!B148+Mayo!B148+Junio!B148</f>
        <v>282</v>
      </c>
      <c r="C148" s="70">
        <f>+Enero!C148+Febrero!C148+Marzo!C148+Abril!C148+Mayo!C148+Junio!C148</f>
        <v>95</v>
      </c>
      <c r="D148" s="70">
        <f>+Enero!D148+Febrero!D148+Marzo!D148+Abril!D148+Mayo!D148+Junio!D148</f>
        <v>0</v>
      </c>
      <c r="E148" s="70">
        <f>+Enero!E148+Febrero!E148+Marzo!E148+Abril!E148+Mayo!E148+Junio!E148</f>
        <v>1</v>
      </c>
      <c r="F148" s="107">
        <f>SUM(B148:E148)*2</f>
        <v>756</v>
      </c>
    </row>
    <row r="149" spans="1:6" s="71" customFormat="1" ht="15">
      <c r="A149" s="76" t="str">
        <f>+Enero!A149</f>
        <v>STD HC 40 Pies</v>
      </c>
      <c r="B149" s="70">
        <f>+Enero!B149+Febrero!B149+Marzo!B149+Abril!B149+Mayo!B149+Junio!B149</f>
        <v>0</v>
      </c>
      <c r="C149" s="70">
        <f>+Enero!C149+Febrero!C149+Marzo!C149+Abril!C149+Mayo!C149+Junio!C149</f>
        <v>0</v>
      </c>
      <c r="D149" s="70">
        <f>+Enero!D149+Febrero!D149+Marzo!D149+Abril!D149+Mayo!D149+Junio!D149</f>
        <v>0</v>
      </c>
      <c r="E149" s="70">
        <f>+Enero!E149+Febrero!E149+Marzo!E149+Abril!E149+Mayo!E149+Junio!E149</f>
        <v>0</v>
      </c>
      <c r="F149" s="107">
        <f>SUM(B149:E149)*2</f>
        <v>0</v>
      </c>
    </row>
    <row r="150" spans="1:6" s="71" customFormat="1" ht="15">
      <c r="A150" s="76" t="str">
        <f>+Enero!A150</f>
        <v>Open Top 20 Pies</v>
      </c>
      <c r="B150" s="70">
        <f>+Enero!B150+Febrero!B150+Marzo!B150+Abril!B150+Mayo!B150+Junio!B150</f>
        <v>0</v>
      </c>
      <c r="C150" s="70">
        <f>+Enero!C150+Febrero!C150+Marzo!C150+Abril!C150+Mayo!C150+Junio!C150</f>
        <v>0</v>
      </c>
      <c r="D150" s="70">
        <f>+Enero!D150+Febrero!D150+Marzo!D150+Abril!D150+Mayo!D150+Junio!D150</f>
        <v>0</v>
      </c>
      <c r="E150" s="70">
        <f>+Enero!E150+Febrero!E150+Marzo!E150+Abril!E150+Mayo!E150+Junio!E150</f>
        <v>0</v>
      </c>
      <c r="F150" s="107">
        <f>SUM(B150:E150)</f>
        <v>0</v>
      </c>
    </row>
    <row r="151" spans="1:6" s="71" customFormat="1" ht="15">
      <c r="A151" s="76" t="str">
        <f>+Enero!A151</f>
        <v>Open Top 40 Pies</v>
      </c>
      <c r="B151" s="70">
        <f>+Enero!B151+Febrero!B151+Marzo!B151+Abril!B151+Mayo!B151+Junio!B151</f>
        <v>0</v>
      </c>
      <c r="C151" s="70">
        <f>+Enero!C151+Febrero!C151+Marzo!C151+Abril!C151+Mayo!C151+Junio!C151</f>
        <v>0</v>
      </c>
      <c r="D151" s="70">
        <f>+Enero!D151+Febrero!D151+Marzo!D151+Abril!D151+Mayo!D151+Junio!D151</f>
        <v>0</v>
      </c>
      <c r="E151" s="70">
        <f>+Enero!E151+Febrero!E151+Marzo!E151+Abril!E151+Mayo!E151+Junio!E151</f>
        <v>0</v>
      </c>
      <c r="F151" s="107">
        <f>SUM(B151:E151)*2</f>
        <v>0</v>
      </c>
    </row>
    <row r="152" spans="1:6" s="71" customFormat="1" ht="15">
      <c r="A152" s="76" t="str">
        <f>+Enero!A152</f>
        <v>Flat rack 20 Pies</v>
      </c>
      <c r="B152" s="70">
        <f>+Enero!B152+Febrero!B152+Marzo!B152+Abril!B152+Mayo!B152+Junio!B152</f>
        <v>0</v>
      </c>
      <c r="C152" s="70">
        <f>+Enero!C152+Febrero!C152+Marzo!C152+Abril!C152+Mayo!C152+Junio!C152</f>
        <v>0</v>
      </c>
      <c r="D152" s="70">
        <f>+Enero!D152+Febrero!D152+Marzo!D152+Abril!D152+Mayo!D152+Junio!D152</f>
        <v>0</v>
      </c>
      <c r="E152" s="70">
        <f>+Enero!E152+Febrero!E152+Marzo!E152+Abril!E152+Mayo!E152+Junio!E152</f>
        <v>0</v>
      </c>
      <c r="F152" s="107">
        <f>SUM(B152:E152)</f>
        <v>0</v>
      </c>
    </row>
    <row r="153" spans="1:6" s="71" customFormat="1" ht="15">
      <c r="A153" s="76" t="str">
        <f>+Enero!A153</f>
        <v>Flat rack 40 Pies</v>
      </c>
      <c r="B153" s="70">
        <f>+Enero!B153+Febrero!B153+Marzo!B153+Abril!B153+Mayo!B153+Junio!B153</f>
        <v>0</v>
      </c>
      <c r="C153" s="70">
        <f>+Enero!C153+Febrero!C153+Marzo!C153+Abril!C153+Mayo!C153+Junio!C153</f>
        <v>1</v>
      </c>
      <c r="D153" s="70">
        <f>+Enero!D153+Febrero!D153+Marzo!D153+Abril!D153+Mayo!D153+Junio!D153</f>
        <v>0</v>
      </c>
      <c r="E153" s="70">
        <f>+Enero!E153+Febrero!E153+Marzo!E153+Abril!E153+Mayo!E153+Junio!E153</f>
        <v>2</v>
      </c>
      <c r="F153" s="107">
        <f>SUM(B153:E153)*2</f>
        <v>6</v>
      </c>
    </row>
    <row r="154" spans="1:6" s="71" customFormat="1" ht="15">
      <c r="A154" s="76" t="str">
        <f>+Enero!A154</f>
        <v>Open Side 20</v>
      </c>
      <c r="B154" s="70">
        <f>+Enero!B154+Febrero!B154+Marzo!B154+Abril!B154+Mayo!B154+Junio!B154</f>
        <v>0</v>
      </c>
      <c r="C154" s="70">
        <f>+Enero!C154+Febrero!C154+Marzo!C154+Abril!C154+Mayo!C154+Junio!C154</f>
        <v>0</v>
      </c>
      <c r="D154" s="70">
        <f>+Enero!D154+Febrero!D154+Marzo!D154+Abril!D154+Mayo!D154+Junio!D154</f>
        <v>0</v>
      </c>
      <c r="E154" s="70">
        <f>+Enero!E154+Febrero!E154+Marzo!E154+Abril!E154+Mayo!E154+Junio!E154</f>
        <v>0</v>
      </c>
      <c r="F154" s="107">
        <f>SUM(B154:E154)</f>
        <v>0</v>
      </c>
    </row>
    <row r="155" spans="1:6" s="71" customFormat="1" ht="15">
      <c r="A155" s="76" t="str">
        <f>+Enero!A155</f>
        <v>Tank 20</v>
      </c>
      <c r="B155" s="70">
        <f>+Enero!B155+Febrero!B155+Marzo!B155+Abril!B155+Mayo!B155+Junio!B155</f>
        <v>0</v>
      </c>
      <c r="C155" s="70">
        <f>+Enero!C155+Febrero!C155+Marzo!C155+Abril!C155+Mayo!C155+Junio!C155</f>
        <v>0</v>
      </c>
      <c r="D155" s="70">
        <f>+Enero!D155+Febrero!D155+Marzo!D155+Abril!D155+Mayo!D155+Junio!D155</f>
        <v>0</v>
      </c>
      <c r="E155" s="70">
        <f>+Enero!E155+Febrero!E155+Marzo!E155+Abril!E155+Mayo!E155+Junio!E155</f>
        <v>0</v>
      </c>
      <c r="F155" s="107">
        <f>SUM(B155:E155)</f>
        <v>0</v>
      </c>
    </row>
    <row r="156" spans="1:6" s="71" customFormat="1" ht="15">
      <c r="A156" s="108" t="s">
        <v>102</v>
      </c>
      <c r="B156" s="109">
        <f>SUM(B144:B155)</f>
        <v>5258</v>
      </c>
      <c r="C156" s="109">
        <f>SUM(C144:C155)</f>
        <v>616</v>
      </c>
      <c r="D156" s="109">
        <f>SUM(D144:D155)</f>
        <v>5196</v>
      </c>
      <c r="E156" s="109">
        <f>SUM(E144:E155)</f>
        <v>76</v>
      </c>
      <c r="F156" s="109">
        <f>SUM(F144:F155)</f>
        <v>17275</v>
      </c>
    </row>
    <row r="157" spans="1:6" s="71" customFormat="1" ht="15.75">
      <c r="A157" s="28" t="s">
        <v>129</v>
      </c>
      <c r="B157" s="132">
        <f>+B156+C156+D156+E156</f>
        <v>11146</v>
      </c>
      <c r="C157" s="132"/>
      <c r="D157" s="132"/>
      <c r="E157" s="132"/>
      <c r="F157" s="110"/>
    </row>
    <row r="158" spans="1:6" s="71" customFormat="1" ht="15">
      <c r="A158" s="110"/>
      <c r="B158" s="110"/>
      <c r="C158" s="110"/>
      <c r="D158" s="110"/>
      <c r="E158" s="110"/>
      <c r="F158" s="110"/>
    </row>
    <row r="159" spans="1:6" s="71" customFormat="1" ht="15">
      <c r="A159" s="110"/>
      <c r="B159" s="110"/>
      <c r="C159" s="110"/>
      <c r="D159" s="110"/>
      <c r="E159" s="110"/>
      <c r="F159" s="110"/>
    </row>
    <row r="160" spans="1:6" s="71" customFormat="1" ht="15">
      <c r="A160" s="110"/>
      <c r="B160" s="110"/>
      <c r="C160" s="110"/>
      <c r="D160" s="110"/>
      <c r="E160" s="110"/>
      <c r="F160" s="110"/>
    </row>
    <row r="161" spans="1:6" s="71" customFormat="1" ht="15">
      <c r="A161" s="110"/>
      <c r="B161" s="110"/>
      <c r="C161" s="110"/>
      <c r="D161" s="110"/>
      <c r="E161" s="110"/>
      <c r="F161" s="110"/>
    </row>
    <row r="162" spans="1:6" s="71" customFormat="1" ht="15">
      <c r="A162" s="110"/>
      <c r="B162" s="110"/>
      <c r="C162" s="110"/>
      <c r="D162" s="110"/>
      <c r="E162" s="110"/>
      <c r="F162" s="110"/>
    </row>
    <row r="163" spans="1:6" s="71" customFormat="1" ht="15">
      <c r="A163" s="110"/>
      <c r="B163" s="110"/>
      <c r="C163" s="110"/>
      <c r="D163" s="110"/>
      <c r="E163" s="110"/>
      <c r="F163" s="110"/>
    </row>
    <row r="164" spans="1:6" s="71" customFormat="1" ht="15">
      <c r="A164" s="110"/>
      <c r="B164" s="110"/>
      <c r="C164" s="110"/>
      <c r="D164" s="110"/>
      <c r="E164" s="110"/>
      <c r="F164" s="110"/>
    </row>
    <row r="165" spans="1:6" s="71" customFormat="1" ht="15">
      <c r="A165" s="110"/>
      <c r="B165" s="110"/>
      <c r="C165" s="110"/>
      <c r="D165" s="110"/>
      <c r="E165" s="110"/>
      <c r="F165" s="110"/>
    </row>
    <row r="166" spans="1:6" s="71" customFormat="1" ht="15">
      <c r="A166" s="110"/>
      <c r="B166" s="110"/>
      <c r="C166" s="110"/>
      <c r="D166" s="110"/>
      <c r="E166" s="110"/>
      <c r="F166" s="110"/>
    </row>
    <row r="167" spans="1:6" s="71" customFormat="1" ht="15">
      <c r="A167" s="110"/>
      <c r="B167" s="110"/>
      <c r="C167" s="110"/>
      <c r="D167" s="110"/>
      <c r="E167" s="110"/>
      <c r="F167" s="110"/>
    </row>
    <row r="168" spans="1:6" s="71" customFormat="1" ht="15">
      <c r="A168" s="110"/>
      <c r="B168" s="110"/>
      <c r="C168" s="110"/>
      <c r="D168" s="110"/>
      <c r="E168" s="110"/>
      <c r="F168" s="110"/>
    </row>
    <row r="169" spans="1:6" s="71" customFormat="1" ht="15">
      <c r="A169" s="110"/>
      <c r="B169" s="110"/>
      <c r="C169" s="110"/>
      <c r="D169" s="110"/>
      <c r="E169" s="110"/>
      <c r="F169" s="110"/>
    </row>
    <row r="170" spans="1:6" s="71" customFormat="1" ht="15">
      <c r="A170" s="110"/>
      <c r="B170" s="110"/>
      <c r="C170" s="110"/>
      <c r="D170" s="110"/>
      <c r="E170" s="110"/>
      <c r="F170" s="110"/>
    </row>
    <row r="171" spans="1:6" s="71" customFormat="1" ht="15">
      <c r="A171" s="110"/>
      <c r="B171" s="110"/>
      <c r="C171" s="110"/>
      <c r="D171" s="110"/>
      <c r="E171" s="110"/>
      <c r="F171" s="110"/>
    </row>
    <row r="172" spans="1:6" s="71" customFormat="1" ht="15">
      <c r="A172" s="110"/>
      <c r="B172" s="110"/>
      <c r="C172" s="110"/>
      <c r="D172" s="110"/>
      <c r="E172" s="110"/>
      <c r="F172" s="110"/>
    </row>
    <row r="173" spans="1:6" s="71" customFormat="1" ht="15">
      <c r="A173" s="110"/>
      <c r="B173" s="110"/>
      <c r="C173" s="110"/>
      <c r="D173" s="110"/>
      <c r="E173" s="110"/>
      <c r="F173" s="110"/>
    </row>
    <row r="174" spans="1:6" s="71" customFormat="1" ht="15">
      <c r="A174" s="110"/>
      <c r="B174" s="110"/>
      <c r="C174" s="110"/>
      <c r="D174" s="110"/>
      <c r="E174" s="110"/>
      <c r="F174" s="110"/>
    </row>
    <row r="175" spans="1:6" s="71" customFormat="1" ht="15">
      <c r="A175" s="110"/>
      <c r="B175" s="110"/>
      <c r="C175" s="110"/>
      <c r="D175" s="110"/>
      <c r="E175" s="110"/>
      <c r="F175" s="110"/>
    </row>
    <row r="176" spans="1:6" s="71" customFormat="1" ht="15">
      <c r="A176" s="110"/>
      <c r="B176" s="110"/>
      <c r="C176" s="110"/>
      <c r="D176" s="110"/>
      <c r="E176" s="110"/>
      <c r="F176" s="110"/>
    </row>
    <row r="177" spans="1:6" s="71" customFormat="1" ht="15">
      <c r="A177" s="110"/>
      <c r="B177" s="110"/>
      <c r="C177" s="110"/>
      <c r="D177" s="110"/>
      <c r="E177" s="110"/>
      <c r="F177" s="110"/>
    </row>
    <row r="178" spans="1:6" s="71" customFormat="1" ht="15">
      <c r="A178" s="110"/>
      <c r="B178" s="110"/>
      <c r="C178" s="110"/>
      <c r="D178" s="110"/>
      <c r="E178" s="110"/>
      <c r="F178" s="110"/>
    </row>
    <row r="179" spans="1:6" s="71" customFormat="1" ht="15">
      <c r="A179" s="110"/>
      <c r="B179" s="110"/>
      <c r="C179" s="110"/>
      <c r="D179" s="110"/>
      <c r="E179" s="110"/>
      <c r="F179" s="110"/>
    </row>
    <row r="180" spans="1:6" s="71" customFormat="1" ht="15">
      <c r="A180" s="110"/>
      <c r="B180" s="110"/>
      <c r="C180" s="110"/>
      <c r="D180" s="110"/>
      <c r="E180" s="110"/>
      <c r="F180" s="110"/>
    </row>
    <row r="181" spans="1:6" s="71" customFormat="1" ht="15">
      <c r="A181" s="110"/>
      <c r="B181" s="110"/>
      <c r="C181" s="110"/>
      <c r="D181" s="110"/>
      <c r="E181" s="110"/>
      <c r="F181" s="110"/>
    </row>
    <row r="182" spans="1:6" s="71" customFormat="1" ht="15">
      <c r="A182" s="110"/>
      <c r="B182" s="110"/>
      <c r="C182" s="110"/>
      <c r="D182" s="110"/>
      <c r="E182" s="110"/>
      <c r="F182" s="110"/>
    </row>
    <row r="183" spans="1:6" s="71" customFormat="1" ht="15">
      <c r="A183" s="110"/>
      <c r="B183" s="110"/>
      <c r="C183" s="110"/>
      <c r="D183" s="110"/>
      <c r="E183" s="110"/>
      <c r="F183" s="110"/>
    </row>
    <row r="184" spans="1:6" s="71" customFormat="1" ht="15">
      <c r="A184" s="110"/>
      <c r="B184" s="110"/>
      <c r="C184" s="110"/>
      <c r="D184" s="110"/>
      <c r="E184" s="110"/>
      <c r="F184" s="110"/>
    </row>
    <row r="185" spans="1:6" s="71" customFormat="1" ht="15">
      <c r="A185" s="110"/>
      <c r="B185" s="110"/>
      <c r="C185" s="110"/>
      <c r="D185" s="110"/>
      <c r="E185" s="110"/>
      <c r="F185" s="110"/>
    </row>
    <row r="186" spans="1:6" s="71" customFormat="1" ht="15">
      <c r="A186" s="110"/>
      <c r="B186" s="110"/>
      <c r="C186" s="110"/>
      <c r="D186" s="110"/>
      <c r="E186" s="110"/>
      <c r="F186" s="110"/>
    </row>
    <row r="187" spans="1:6" s="71" customFormat="1" ht="15">
      <c r="A187" s="110"/>
      <c r="B187" s="110"/>
      <c r="C187" s="110"/>
      <c r="D187" s="110"/>
      <c r="E187" s="110"/>
      <c r="F187" s="110"/>
    </row>
    <row r="188" spans="1:6" s="71" customFormat="1" ht="15">
      <c r="A188" s="110"/>
      <c r="B188" s="110"/>
      <c r="C188" s="110"/>
      <c r="D188" s="110"/>
      <c r="E188" s="110"/>
      <c r="F188" s="110"/>
    </row>
    <row r="189" spans="1:6" s="71" customFormat="1" ht="15">
      <c r="A189" s="110"/>
      <c r="B189" s="110"/>
      <c r="C189" s="110"/>
      <c r="D189" s="110"/>
      <c r="E189" s="110"/>
      <c r="F189" s="110"/>
    </row>
  </sheetData>
  <sheetProtection sheet="1" selectLockedCells="1" selectUnlockedCells="1"/>
  <mergeCells count="17">
    <mergeCell ref="D129:E129"/>
    <mergeCell ref="D130:E130"/>
    <mergeCell ref="A1:F1"/>
    <mergeCell ref="D126:E126"/>
    <mergeCell ref="D127:E127"/>
    <mergeCell ref="D128:E128"/>
    <mergeCell ref="A123:B123"/>
    <mergeCell ref="B157:E157"/>
    <mergeCell ref="D131:E131"/>
    <mergeCell ref="D132:E132"/>
    <mergeCell ref="A141:F141"/>
    <mergeCell ref="D138:E138"/>
    <mergeCell ref="D137:E137"/>
    <mergeCell ref="D133:E133"/>
    <mergeCell ref="D134:E134"/>
    <mergeCell ref="D135:E135"/>
    <mergeCell ref="D136:E136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106">
      <selection activeCell="C15" sqref="C15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138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>
        <v>23</v>
      </c>
      <c r="C3" s="22"/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100524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f>28407+2485</f>
        <v>30892</v>
      </c>
      <c r="C5" s="22"/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/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>
        <v>363</v>
      </c>
      <c r="C7" s="22">
        <v>170</v>
      </c>
      <c r="D7" s="22"/>
      <c r="E7" s="22"/>
      <c r="F7" s="22"/>
    </row>
    <row r="8" spans="1:6" s="10" customFormat="1" ht="13.5" customHeight="1">
      <c r="A8" s="26" t="str">
        <f>+Enero!A8</f>
        <v>BREA</v>
      </c>
      <c r="B8" s="24"/>
      <c r="C8" s="22"/>
      <c r="D8" s="22"/>
      <c r="E8" s="22"/>
      <c r="F8" s="22"/>
    </row>
    <row r="9" spans="1:6" s="10" customFormat="1" ht="13.5" customHeight="1">
      <c r="A9" s="26" t="str">
        <f>+Enero!A9</f>
        <v>BRIQUETA</v>
      </c>
      <c r="B9" s="24"/>
      <c r="C9" s="22">
        <v>25</v>
      </c>
      <c r="D9" s="22"/>
      <c r="E9" s="22"/>
      <c r="F9" s="22"/>
    </row>
    <row r="10" spans="1:7" s="10" customFormat="1" ht="13.5" customHeight="1">
      <c r="A10" s="26" t="str">
        <f>+Enero!A10</f>
        <v>CATODOS A  GRANEL</v>
      </c>
      <c r="B10" s="24"/>
      <c r="C10" s="22">
        <v>225</v>
      </c>
      <c r="D10" s="22"/>
      <c r="E10" s="22"/>
      <c r="F10" s="22"/>
      <c r="G10" s="64" t="s">
        <v>115</v>
      </c>
    </row>
    <row r="11" spans="1:7" s="10" customFormat="1" ht="13.5" customHeight="1">
      <c r="A11" s="26" t="str">
        <f>+Enero!A11</f>
        <v>CEMENTO</v>
      </c>
      <c r="B11" s="24"/>
      <c r="C11" s="22"/>
      <c r="D11" s="22"/>
      <c r="E11" s="22"/>
      <c r="F11" s="22"/>
      <c r="G11" s="64" t="s">
        <v>116</v>
      </c>
    </row>
    <row r="12" spans="1:7" s="10" customFormat="1" ht="13.5" customHeight="1">
      <c r="A12" s="26" t="str">
        <f>+Enero!A12</f>
        <v>COKE</v>
      </c>
      <c r="B12" s="24"/>
      <c r="C12" s="22"/>
      <c r="D12" s="22">
        <v>16211</v>
      </c>
      <c r="E12" s="22"/>
      <c r="F12" s="22"/>
      <c r="G12" s="64" t="s">
        <v>117</v>
      </c>
    </row>
    <row r="13" spans="1:7" s="10" customFormat="1" ht="13.5" customHeight="1">
      <c r="A13" s="26" t="str">
        <f>+Enero!A13</f>
        <v>FLUORURO DE ALUMINIO</v>
      </c>
      <c r="B13" s="24"/>
      <c r="C13" s="22"/>
      <c r="D13" s="22"/>
      <c r="E13" s="22"/>
      <c r="F13" s="22"/>
      <c r="G13" s="64" t="s">
        <v>118</v>
      </c>
    </row>
    <row r="14" spans="1:6" s="10" customFormat="1" ht="13.5" customHeight="1">
      <c r="A14" s="26" t="str">
        <f>+Enero!A14</f>
        <v>INSUMOS</v>
      </c>
      <c r="B14" s="24">
        <f>19</f>
        <v>19</v>
      </c>
      <c r="C14" s="22">
        <f>44+110+1650+890</f>
        <v>2694</v>
      </c>
      <c r="D14" s="22"/>
      <c r="E14" s="22"/>
      <c r="F14" s="22"/>
    </row>
    <row r="15" spans="1:6" s="10" customFormat="1" ht="13.5" customHeight="1">
      <c r="A15" s="26" t="str">
        <f>+Enero!A15</f>
        <v>LADRILLOS AISLANTES</v>
      </c>
      <c r="B15" s="24"/>
      <c r="C15" s="22"/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>
        <v>5</v>
      </c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/>
      <c r="C18" s="22">
        <v>27</v>
      </c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/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v>154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/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/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/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/>
      <c r="C40" s="29"/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31297</v>
      </c>
      <c r="C41" s="32">
        <f>SUM(C3:C40)</f>
        <v>103824</v>
      </c>
      <c r="D41" s="32">
        <f>SUM(D3:D40)</f>
        <v>16211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>
        <v>149</v>
      </c>
      <c r="C43" s="19"/>
      <c r="D43" s="19"/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/>
      <c r="C44" s="30"/>
      <c r="D44" s="30"/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3797</v>
      </c>
      <c r="K45" s="11"/>
    </row>
    <row r="46" spans="1:11" s="10" customFormat="1" ht="13.5" customHeight="1">
      <c r="A46" s="26" t="str">
        <f>+Enero!A46</f>
        <v>INSUMOS</v>
      </c>
      <c r="B46" s="24"/>
      <c r="C46" s="22">
        <f>176+3</f>
        <v>179</v>
      </c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9679</v>
      </c>
      <c r="C47" s="22"/>
      <c r="D47" s="22">
        <v>12805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/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v>3776</v>
      </c>
      <c r="C50" s="19"/>
      <c r="D50" s="19">
        <v>744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13604</v>
      </c>
      <c r="C62" s="32">
        <f>SUM(C43:C61)</f>
        <v>179</v>
      </c>
      <c r="D62" s="32">
        <f>SUM(D43:D61)</f>
        <v>13549</v>
      </c>
      <c r="E62" s="32">
        <f>SUM(E43:E61)</f>
        <v>0</v>
      </c>
      <c r="F62" s="32">
        <f>SUM(F43:F61)</f>
        <v>3797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>
        <f>36+37+28</f>
        <v>101</v>
      </c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v>452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>
        <v>29</v>
      </c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115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208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64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505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1474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/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>
        <v>77</v>
      </c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/>
      <c r="C110" s="19"/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>
        <v>2366</v>
      </c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/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77</v>
      </c>
      <c r="C120" s="32">
        <f>SUM(C105:C119)</f>
        <v>2366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46452</v>
      </c>
      <c r="C122" s="41">
        <f>+C41+C62+C78+C89+C103+C120</f>
        <v>106369</v>
      </c>
      <c r="D122" s="41">
        <f>+D41+D62+D78+D89+D103+D120</f>
        <v>29760</v>
      </c>
      <c r="E122" s="41">
        <f>+E41+E62+E78+E89+E103+E120</f>
        <v>0</v>
      </c>
      <c r="F122" s="41">
        <f>+F41+F62+F78+F89+F103+F120</f>
        <v>3797</v>
      </c>
    </row>
    <row r="123" spans="1:6" s="11" customFormat="1" ht="26.25" customHeight="1">
      <c r="A123" s="139" t="s">
        <v>73</v>
      </c>
      <c r="B123" s="140"/>
      <c r="C123" s="42">
        <f>B122+C122+D122+E122+F122</f>
        <v>186378</v>
      </c>
      <c r="D123" s="3"/>
      <c r="E123" s="3"/>
      <c r="F123" s="3"/>
    </row>
    <row r="124" spans="1:6" s="11" customFormat="1" ht="13.5" customHeight="1">
      <c r="A124" s="43" t="s">
        <v>54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31297</v>
      </c>
      <c r="C126" s="6"/>
      <c r="D126" s="133" t="s">
        <v>34</v>
      </c>
      <c r="E126" s="133"/>
      <c r="F126" s="112">
        <v>4</v>
      </c>
    </row>
    <row r="127" spans="1:6" s="11" customFormat="1" ht="13.5" customHeight="1">
      <c r="A127" s="52" t="s">
        <v>75</v>
      </c>
      <c r="B127" s="16">
        <f>+B62</f>
        <v>13604</v>
      </c>
      <c r="C127" s="7">
        <f>D100+D78+D12+D65</f>
        <v>16211</v>
      </c>
      <c r="D127" s="133" t="s">
        <v>35</v>
      </c>
      <c r="E127" s="133"/>
      <c r="F127" s="112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12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12"/>
    </row>
    <row r="130" spans="1:6" s="11" customFormat="1" ht="13.5" customHeight="1">
      <c r="A130" s="52" t="s">
        <v>76</v>
      </c>
      <c r="B130" s="16">
        <f>+B78</f>
        <v>1474</v>
      </c>
      <c r="C130" s="6"/>
      <c r="D130" s="133" t="s">
        <v>40</v>
      </c>
      <c r="E130" s="133"/>
      <c r="F130" s="112"/>
    </row>
    <row r="131" spans="1:6" s="11" customFormat="1" ht="13.5" customHeight="1">
      <c r="A131" s="15" t="s">
        <v>39</v>
      </c>
      <c r="B131" s="16">
        <f>+B120</f>
        <v>77</v>
      </c>
      <c r="C131" s="6"/>
      <c r="D131" s="133" t="s">
        <v>41</v>
      </c>
      <c r="E131" s="133"/>
      <c r="F131" s="112">
        <v>131</v>
      </c>
    </row>
    <row r="132" spans="1:6" s="11" customFormat="1" ht="13.5" customHeight="1">
      <c r="A132" s="53" t="s">
        <v>77</v>
      </c>
      <c r="B132" s="54">
        <f>SUM(B126:B131)</f>
        <v>46452</v>
      </c>
      <c r="C132" s="6"/>
      <c r="D132" s="133" t="s">
        <v>42</v>
      </c>
      <c r="E132" s="133"/>
      <c r="F132" s="112">
        <v>3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12">
        <v>111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12"/>
    </row>
    <row r="135" spans="1:6" s="11" customFormat="1" ht="13.5" customHeight="1">
      <c r="A135" s="17" t="s">
        <v>6</v>
      </c>
      <c r="B135" s="18">
        <f>+C4</f>
        <v>100524</v>
      </c>
      <c r="C135" s="1"/>
      <c r="D135" s="133" t="s">
        <v>45</v>
      </c>
      <c r="E135" s="133"/>
      <c r="F135" s="112">
        <v>5</v>
      </c>
    </row>
    <row r="136" spans="1:6" s="11" customFormat="1" ht="13.5" customHeight="1">
      <c r="A136" s="17" t="s">
        <v>10</v>
      </c>
      <c r="B136" s="18">
        <f>+C8</f>
        <v>0</v>
      </c>
      <c r="C136" s="1"/>
      <c r="D136" s="137" t="s">
        <v>83</v>
      </c>
      <c r="E136" s="133"/>
      <c r="F136" s="112"/>
    </row>
    <row r="137" spans="1:6" s="11" customFormat="1" ht="13.5" customHeight="1">
      <c r="A137" s="17" t="s">
        <v>39</v>
      </c>
      <c r="B137" s="18">
        <f>+C122-C4-C8-C111</f>
        <v>3479</v>
      </c>
      <c r="C137" s="1"/>
      <c r="D137" s="137" t="s">
        <v>84</v>
      </c>
      <c r="E137" s="133"/>
      <c r="F137" s="112">
        <f>1+1</f>
        <v>2</v>
      </c>
    </row>
    <row r="138" spans="1:6" s="11" customFormat="1" ht="13.5" customHeight="1">
      <c r="A138" s="17" t="s">
        <v>132</v>
      </c>
      <c r="B138" s="130">
        <f>C111</f>
        <v>2366</v>
      </c>
      <c r="C138" s="1"/>
      <c r="D138" s="135" t="s">
        <v>48</v>
      </c>
      <c r="E138" s="136"/>
      <c r="F138" s="113">
        <f>SUM(F126:F137)</f>
        <v>256</v>
      </c>
    </row>
    <row r="139" spans="1:6" s="11" customFormat="1" ht="15">
      <c r="A139" s="56" t="s">
        <v>78</v>
      </c>
      <c r="B139" s="55">
        <f>SUM(B135:B138)</f>
        <v>106369</v>
      </c>
      <c r="C139" s="59" t="str">
        <f>+A1</f>
        <v>Julio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510</v>
      </c>
      <c r="C145" s="57"/>
      <c r="D145" s="57">
        <v>444</v>
      </c>
      <c r="E145" s="57"/>
      <c r="F145" s="57">
        <f>SUM(B145:E145)*2</f>
        <v>1908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542</v>
      </c>
      <c r="C147" s="57">
        <v>119</v>
      </c>
      <c r="D147" s="57">
        <v>290</v>
      </c>
      <c r="E147" s="57"/>
      <c r="F147" s="57">
        <f>SUM(B147:E147)</f>
        <v>951</v>
      </c>
    </row>
    <row r="148" spans="1:6" s="10" customFormat="1" ht="15">
      <c r="A148" s="28" t="str">
        <f>+Enero!A148</f>
        <v>STD 40 Pies</v>
      </c>
      <c r="B148" s="57">
        <v>53</v>
      </c>
      <c r="C148" s="57">
        <v>12</v>
      </c>
      <c r="D148" s="57"/>
      <c r="E148" s="57"/>
      <c r="F148" s="57">
        <f>SUM(B148:E148)*2</f>
        <v>130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>SUM(B150:E150)</f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>SUM(B152:E152)</f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>SUM(B154:E154)</f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>SUM(B155:E155)</f>
        <v>0</v>
      </c>
    </row>
    <row r="156" spans="1:6" s="10" customFormat="1" ht="15">
      <c r="A156" s="62" t="s">
        <v>102</v>
      </c>
      <c r="B156" s="63">
        <f>SUM(B144:B155)</f>
        <v>1105</v>
      </c>
      <c r="C156" s="63">
        <f>SUM(C144:C155)</f>
        <v>131</v>
      </c>
      <c r="D156" s="63">
        <f>SUM(D144:D155)</f>
        <v>734</v>
      </c>
      <c r="E156" s="63">
        <f>SUM(E144:E155)</f>
        <v>0</v>
      </c>
      <c r="F156" s="63">
        <f>SUM(F144:F155)</f>
        <v>2989</v>
      </c>
    </row>
    <row r="157" spans="1:6" s="10" customFormat="1" ht="15.75">
      <c r="A157" s="28" t="s">
        <v>129</v>
      </c>
      <c r="B157" s="132">
        <f>+B156+C156+D156+E156</f>
        <v>1970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D129:E129"/>
    <mergeCell ref="D130:E130"/>
    <mergeCell ref="A1:F1"/>
    <mergeCell ref="D126:E126"/>
    <mergeCell ref="D127:E127"/>
    <mergeCell ref="D128:E128"/>
    <mergeCell ref="A123:B123"/>
    <mergeCell ref="B157:E157"/>
    <mergeCell ref="D131:E131"/>
    <mergeCell ref="D132:E132"/>
    <mergeCell ref="A141:F141"/>
    <mergeCell ref="D138:E138"/>
    <mergeCell ref="D137:E137"/>
    <mergeCell ref="D133:E133"/>
    <mergeCell ref="D134:E134"/>
    <mergeCell ref="D135:E135"/>
    <mergeCell ref="D136:E136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zoomScalePageLayoutView="0" workbookViewId="0" topLeftCell="A97">
      <selection activeCell="D48" sqref="D48"/>
    </sheetView>
  </sheetViews>
  <sheetFormatPr defaultColWidth="11.421875" defaultRowHeight="12.75"/>
  <cols>
    <col min="1" max="1" width="30.57421875" style="0" bestFit="1" customWidth="1"/>
    <col min="2" max="2" width="17.8515625" style="0" customWidth="1"/>
    <col min="3" max="3" width="17.421875" style="0" customWidth="1"/>
    <col min="4" max="4" width="19.140625" style="0" customWidth="1"/>
    <col min="5" max="5" width="18.28125" style="0" customWidth="1"/>
    <col min="6" max="6" width="18.140625" style="0" customWidth="1"/>
    <col min="7" max="16384" width="11.421875" style="1" customWidth="1"/>
  </cols>
  <sheetData>
    <row r="1" spans="1:6" ht="18">
      <c r="A1" s="138" t="s">
        <v>139</v>
      </c>
      <c r="B1" s="138"/>
      <c r="C1" s="138"/>
      <c r="D1" s="138"/>
      <c r="E1" s="138"/>
      <c r="F1" s="138"/>
    </row>
    <row r="2" spans="1:6" s="9" customFormat="1" ht="13.5" customHeight="1">
      <c r="A2" s="2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79</v>
      </c>
    </row>
    <row r="3" spans="1:6" s="10" customFormat="1" ht="13.5" customHeight="1">
      <c r="A3" s="26" t="str">
        <f>+Enero!A3</f>
        <v>ALAMBRON ALUMINIO</v>
      </c>
      <c r="B3" s="24">
        <v>26</v>
      </c>
      <c r="C3" s="22"/>
      <c r="D3" s="22"/>
      <c r="E3" s="22"/>
      <c r="F3" s="22"/>
    </row>
    <row r="4" spans="1:6" s="10" customFormat="1" ht="13.5" customHeight="1">
      <c r="A4" s="26" t="str">
        <f>+Enero!A4</f>
        <v>ALUMINA</v>
      </c>
      <c r="B4" s="24"/>
      <c r="C4" s="22">
        <v>56700</v>
      </c>
      <c r="D4" s="22"/>
      <c r="E4" s="22"/>
      <c r="F4" s="22"/>
    </row>
    <row r="5" spans="1:6" s="10" customFormat="1" ht="13.5" customHeight="1">
      <c r="A5" s="26" t="str">
        <f>+Enero!A5</f>
        <v>ALUMINIO</v>
      </c>
      <c r="B5" s="24">
        <f>29642+498</f>
        <v>30140</v>
      </c>
      <c r="C5" s="22">
        <v>50</v>
      </c>
      <c r="D5" s="22"/>
      <c r="E5" s="22"/>
      <c r="F5" s="22"/>
    </row>
    <row r="6" spans="1:6" s="10" customFormat="1" ht="13.5" customHeight="1">
      <c r="A6" s="26" t="str">
        <f>+Enero!A6</f>
        <v>BAÑO CRIOLITICO</v>
      </c>
      <c r="B6" s="24">
        <v>597</v>
      </c>
      <c r="C6" s="22"/>
      <c r="D6" s="22"/>
      <c r="E6" s="22"/>
      <c r="F6" s="22"/>
    </row>
    <row r="7" spans="1:6" s="10" customFormat="1" ht="13.5" customHeight="1">
      <c r="A7" s="26" t="str">
        <f>+Enero!A7</f>
        <v>BLOQUES CATODICOS</v>
      </c>
      <c r="B7" s="24"/>
      <c r="C7" s="22">
        <f>94+98+187</f>
        <v>379</v>
      </c>
      <c r="D7" s="22"/>
      <c r="E7" s="22"/>
      <c r="F7" s="22"/>
    </row>
    <row r="8" spans="1:6" s="10" customFormat="1" ht="13.5" customHeight="1">
      <c r="A8" s="26" t="str">
        <f>+Enero!A8</f>
        <v>BREA</v>
      </c>
      <c r="B8" s="24"/>
      <c r="C8" s="22">
        <v>5537</v>
      </c>
      <c r="D8" s="22"/>
      <c r="E8" s="22"/>
      <c r="F8" s="22"/>
    </row>
    <row r="9" spans="1:7" s="10" customFormat="1" ht="13.5" customHeight="1">
      <c r="A9" s="26" t="str">
        <f>+Enero!A9</f>
        <v>BRIQUETA</v>
      </c>
      <c r="B9" s="24"/>
      <c r="C9" s="22"/>
      <c r="D9" s="22"/>
      <c r="E9" s="22"/>
      <c r="F9" s="22"/>
      <c r="G9" s="64" t="s">
        <v>115</v>
      </c>
    </row>
    <row r="10" spans="1:7" s="10" customFormat="1" ht="13.5" customHeight="1">
      <c r="A10" s="26" t="str">
        <f>+Enero!A10</f>
        <v>CATODOS A  GRANEL</v>
      </c>
      <c r="B10" s="24"/>
      <c r="C10" s="22">
        <v>297</v>
      </c>
      <c r="D10" s="22"/>
      <c r="E10" s="22"/>
      <c r="F10" s="22"/>
      <c r="G10" s="64" t="s">
        <v>116</v>
      </c>
    </row>
    <row r="11" spans="1:7" s="10" customFormat="1" ht="13.5" customHeight="1">
      <c r="A11" s="26" t="str">
        <f>+Enero!A11</f>
        <v>CEMENTO</v>
      </c>
      <c r="B11" s="24"/>
      <c r="C11" s="22"/>
      <c r="D11" s="22"/>
      <c r="E11" s="22"/>
      <c r="F11" s="22"/>
      <c r="G11" s="64" t="s">
        <v>117</v>
      </c>
    </row>
    <row r="12" spans="1:7" s="10" customFormat="1" ht="13.5" customHeight="1">
      <c r="A12" s="26" t="str">
        <f>+Enero!A12</f>
        <v>COKE</v>
      </c>
      <c r="B12" s="24"/>
      <c r="C12" s="22"/>
      <c r="D12" s="22">
        <v>15925</v>
      </c>
      <c r="E12" s="22"/>
      <c r="F12" s="22"/>
      <c r="G12" s="64" t="s">
        <v>118</v>
      </c>
    </row>
    <row r="13" spans="1:6" s="10" customFormat="1" ht="13.5" customHeight="1">
      <c r="A13" s="26" t="str">
        <f>+Enero!A13</f>
        <v>FLUORURO DE ALUMINIO</v>
      </c>
      <c r="B13" s="24"/>
      <c r="C13" s="22"/>
      <c r="D13" s="22"/>
      <c r="E13" s="22"/>
      <c r="F13" s="22"/>
    </row>
    <row r="14" spans="1:6" s="10" customFormat="1" ht="13.5" customHeight="1">
      <c r="A14" s="26" t="str">
        <f>+Enero!A14</f>
        <v>INSUMOS</v>
      </c>
      <c r="B14" s="24"/>
      <c r="C14" s="22">
        <f>52+54+47+4+411+1376+22+25+2+110+505</f>
        <v>2608</v>
      </c>
      <c r="D14" s="22"/>
      <c r="E14" s="22"/>
      <c r="F14" s="22"/>
    </row>
    <row r="15" spans="1:6" s="10" customFormat="1" ht="13.5" customHeight="1">
      <c r="A15" s="26" t="str">
        <f>+Enero!A15</f>
        <v>LADRILLOS AISLANTES</v>
      </c>
      <c r="B15" s="24"/>
      <c r="C15" s="22"/>
      <c r="D15" s="22"/>
      <c r="E15" s="22"/>
      <c r="F15" s="22"/>
    </row>
    <row r="16" spans="1:6" s="10" customFormat="1" ht="13.5" customHeight="1">
      <c r="A16" s="26" t="str">
        <f>+Enero!A16</f>
        <v>LOSAS LATERALES</v>
      </c>
      <c r="B16" s="24"/>
      <c r="C16" s="22"/>
      <c r="D16" s="22"/>
      <c r="E16" s="22"/>
      <c r="F16" s="22"/>
    </row>
    <row r="17" spans="1:6" s="10" customFormat="1" ht="13.5" customHeight="1">
      <c r="A17" s="26" t="str">
        <f>+Enero!A17</f>
        <v>MAGNESIO</v>
      </c>
      <c r="B17" s="24"/>
      <c r="C17" s="22">
        <v>75</v>
      </c>
      <c r="D17" s="22"/>
      <c r="E17" s="22"/>
      <c r="F17" s="22"/>
    </row>
    <row r="18" spans="1:6" s="10" customFormat="1" ht="13.5" customHeight="1">
      <c r="A18" s="26" t="str">
        <f>+Enero!A18</f>
        <v>MAQUINAS Y APARATOS</v>
      </c>
      <c r="B18" s="24"/>
      <c r="C18" s="22">
        <v>8</v>
      </c>
      <c r="D18" s="22"/>
      <c r="E18" s="22"/>
      <c r="F18" s="22"/>
    </row>
    <row r="19" spans="1:6" s="10" customFormat="1" ht="13.5" customHeight="1">
      <c r="A19" s="26" t="str">
        <f>+Enero!A19</f>
        <v>MATERIAL EMPAQUE</v>
      </c>
      <c r="B19" s="24"/>
      <c r="C19" s="22">
        <v>52</v>
      </c>
      <c r="D19" s="22"/>
      <c r="E19" s="22"/>
      <c r="F19" s="22"/>
    </row>
    <row r="20" spans="1:6" s="10" customFormat="1" ht="13.5" customHeight="1">
      <c r="A20" s="26" t="str">
        <f>+Enero!A20</f>
        <v>MATERIAL REFRACTARIO</v>
      </c>
      <c r="B20" s="24"/>
      <c r="C20" s="22">
        <f>825+42+200+135</f>
        <v>1202</v>
      </c>
      <c r="D20" s="22"/>
      <c r="E20" s="22"/>
      <c r="F20" s="22"/>
    </row>
    <row r="21" spans="1:6" s="10" customFormat="1" ht="13.5" customHeight="1">
      <c r="A21" s="26" t="str">
        <f>+Enero!A21</f>
        <v>PRODUCTOS QUIMICOS</v>
      </c>
      <c r="B21" s="24"/>
      <c r="C21" s="22"/>
      <c r="D21" s="22"/>
      <c r="E21" s="22"/>
      <c r="F21" s="22"/>
    </row>
    <row r="22" spans="1:6" s="10" customFormat="1" ht="13.5" customHeight="1">
      <c r="A22" s="26" t="str">
        <f>+Enero!A22</f>
        <v>REPUESTOS</v>
      </c>
      <c r="B22" s="24"/>
      <c r="C22" s="22"/>
      <c r="D22" s="22"/>
      <c r="E22" s="22"/>
      <c r="F22" s="22"/>
    </row>
    <row r="23" spans="1:11" s="10" customFormat="1" ht="13.5" customHeight="1">
      <c r="A23" s="26" t="str">
        <f>+Enero!A23</f>
        <v>SILICIO METALICO</v>
      </c>
      <c r="B23" s="24"/>
      <c r="C23" s="22"/>
      <c r="D23" s="22"/>
      <c r="E23" s="22"/>
      <c r="F23" s="22"/>
      <c r="K23" s="11"/>
    </row>
    <row r="24" spans="1:11" s="10" customFormat="1" ht="13.5" customHeight="1">
      <c r="A24" s="26" t="str">
        <f>+Enero!A24</f>
        <v>SUPER RAMP CP 45</v>
      </c>
      <c r="B24" s="24"/>
      <c r="C24" s="22"/>
      <c r="D24" s="22"/>
      <c r="E24" s="22"/>
      <c r="F24" s="22"/>
      <c r="K24" s="11"/>
    </row>
    <row r="25" spans="1:11" s="10" customFormat="1" ht="13.5" customHeight="1">
      <c r="A25" s="26" t="str">
        <f>+Enero!A25</f>
        <v>TEJOS DE ALUMINIO</v>
      </c>
      <c r="B25" s="24"/>
      <c r="C25" s="22"/>
      <c r="D25" s="22"/>
      <c r="E25" s="22"/>
      <c r="F25" s="22"/>
      <c r="K25" s="11"/>
    </row>
    <row r="26" spans="1:11" s="10" customFormat="1" ht="13.5" customHeight="1">
      <c r="A26" s="26" t="str">
        <f>+Enero!A26</f>
        <v> </v>
      </c>
      <c r="B26" s="24"/>
      <c r="C26" s="22"/>
      <c r="D26" s="22"/>
      <c r="E26" s="22"/>
      <c r="F26" s="22"/>
      <c r="K26" s="11"/>
    </row>
    <row r="27" spans="1:11" s="10" customFormat="1" ht="13.5" customHeight="1">
      <c r="A27" s="26" t="str">
        <f>+Enero!A27</f>
        <v> </v>
      </c>
      <c r="B27" s="24"/>
      <c r="C27" s="22"/>
      <c r="D27" s="22"/>
      <c r="E27" s="22"/>
      <c r="F27" s="22"/>
      <c r="K27" s="11"/>
    </row>
    <row r="28" spans="1:11" s="10" customFormat="1" ht="13.5" customHeight="1">
      <c r="A28" s="26" t="str">
        <f>+Enero!A28</f>
        <v> </v>
      </c>
      <c r="B28" s="24"/>
      <c r="C28" s="22"/>
      <c r="D28" s="22"/>
      <c r="E28" s="22"/>
      <c r="F28" s="22"/>
      <c r="K28" s="11"/>
    </row>
    <row r="29" spans="1:11" s="10" customFormat="1" ht="13.5" customHeight="1">
      <c r="A29" s="26" t="str">
        <f>+Enero!A29</f>
        <v> </v>
      </c>
      <c r="B29" s="24"/>
      <c r="C29" s="22"/>
      <c r="D29" s="22"/>
      <c r="E29" s="22"/>
      <c r="F29" s="22"/>
      <c r="K29" s="11"/>
    </row>
    <row r="30" spans="1:11" s="10" customFormat="1" ht="13.5" customHeight="1">
      <c r="A30" s="26" t="str">
        <f>+Enero!A30</f>
        <v> </v>
      </c>
      <c r="B30" s="24"/>
      <c r="C30" s="22"/>
      <c r="D30" s="22"/>
      <c r="E30" s="22"/>
      <c r="F30" s="22"/>
      <c r="K30" s="11"/>
    </row>
    <row r="31" spans="1:11" s="10" customFormat="1" ht="13.5" customHeight="1">
      <c r="A31" s="26" t="str">
        <f>+Enero!A31</f>
        <v> </v>
      </c>
      <c r="B31" s="24"/>
      <c r="C31" s="22"/>
      <c r="D31" s="22"/>
      <c r="E31" s="22"/>
      <c r="F31" s="22"/>
      <c r="K31" s="11"/>
    </row>
    <row r="32" spans="1:11" s="10" customFormat="1" ht="13.5" customHeight="1">
      <c r="A32" s="26" t="str">
        <f>+Enero!A32</f>
        <v> </v>
      </c>
      <c r="B32" s="24"/>
      <c r="C32" s="22"/>
      <c r="D32" s="22"/>
      <c r="E32" s="22"/>
      <c r="F32" s="22"/>
      <c r="K32" s="11"/>
    </row>
    <row r="33" spans="1:11" s="10" customFormat="1" ht="13.5" customHeight="1">
      <c r="A33" s="26" t="str">
        <f>+Enero!A33</f>
        <v> </v>
      </c>
      <c r="B33" s="24"/>
      <c r="C33" s="22"/>
      <c r="D33" s="22"/>
      <c r="E33" s="22"/>
      <c r="F33" s="22"/>
      <c r="K33" s="11"/>
    </row>
    <row r="34" spans="1:11" s="10" customFormat="1" ht="13.5" customHeight="1">
      <c r="A34" s="26" t="str">
        <f>+Enero!A34</f>
        <v> </v>
      </c>
      <c r="B34" s="24"/>
      <c r="C34" s="22"/>
      <c r="D34" s="22"/>
      <c r="E34" s="22"/>
      <c r="F34" s="22"/>
      <c r="K34" s="11"/>
    </row>
    <row r="35" spans="1:11" s="10" customFormat="1" ht="13.5" customHeight="1">
      <c r="A35" s="26" t="str">
        <f>+Enero!A35</f>
        <v> </v>
      </c>
      <c r="B35" s="24"/>
      <c r="C35" s="22"/>
      <c r="D35" s="22"/>
      <c r="E35" s="22"/>
      <c r="F35" s="22"/>
      <c r="K35" s="11"/>
    </row>
    <row r="36" spans="1:11" s="10" customFormat="1" ht="13.5" customHeight="1">
      <c r="A36" s="26" t="str">
        <f>+Enero!A36</f>
        <v> </v>
      </c>
      <c r="B36" s="24"/>
      <c r="C36" s="22"/>
      <c r="D36" s="22"/>
      <c r="E36" s="22"/>
      <c r="F36" s="22"/>
      <c r="K36" s="11"/>
    </row>
    <row r="37" spans="1:11" s="10" customFormat="1" ht="13.5" customHeight="1">
      <c r="A37" s="26" t="str">
        <f>+Enero!A37</f>
        <v> </v>
      </c>
      <c r="B37" s="24"/>
      <c r="C37" s="22"/>
      <c r="D37" s="22"/>
      <c r="E37" s="22"/>
      <c r="F37" s="22"/>
      <c r="K37" s="11"/>
    </row>
    <row r="38" spans="1:11" s="10" customFormat="1" ht="13.5" customHeight="1">
      <c r="A38" s="26" t="str">
        <f>+Enero!A38</f>
        <v> </v>
      </c>
      <c r="B38" s="24"/>
      <c r="C38" s="22"/>
      <c r="D38" s="22"/>
      <c r="E38" s="22"/>
      <c r="F38" s="22"/>
      <c r="K38" s="11"/>
    </row>
    <row r="39" spans="1:11" s="10" customFormat="1" ht="13.5" customHeight="1">
      <c r="A39" s="26" t="str">
        <f>+Enero!A39</f>
        <v> </v>
      </c>
      <c r="B39" s="24"/>
      <c r="C39" s="22"/>
      <c r="D39" s="22"/>
      <c r="E39" s="22"/>
      <c r="F39" s="22"/>
      <c r="K39" s="11"/>
    </row>
    <row r="40" spans="1:11" s="10" customFormat="1" ht="13.5" customHeight="1">
      <c r="A40" s="26" t="str">
        <f>+Enero!A40</f>
        <v>OTROS</v>
      </c>
      <c r="B40" s="31"/>
      <c r="C40" s="29"/>
      <c r="D40" s="29"/>
      <c r="E40" s="29"/>
      <c r="F40" s="29"/>
      <c r="K40" s="11"/>
    </row>
    <row r="41" spans="1:11" s="10" customFormat="1" ht="13.5" customHeight="1">
      <c r="A41" s="11" t="s">
        <v>61</v>
      </c>
      <c r="B41" s="32">
        <f>SUM(B3:B40)</f>
        <v>30763</v>
      </c>
      <c r="C41" s="32">
        <f>SUM(C3:C40)</f>
        <v>66908</v>
      </c>
      <c r="D41" s="32">
        <f>SUM(D3:D40)</f>
        <v>15925</v>
      </c>
      <c r="E41" s="32">
        <f>SUM(E3:E40)</f>
        <v>0</v>
      </c>
      <c r="F41" s="32">
        <f>SUM(F3:F40)</f>
        <v>0</v>
      </c>
      <c r="K41" s="11"/>
    </row>
    <row r="42" spans="1:11" s="10" customFormat="1" ht="6.75" customHeight="1">
      <c r="A42" s="36"/>
      <c r="B42" s="37"/>
      <c r="C42" s="37"/>
      <c r="D42" s="37"/>
      <c r="E42" s="37"/>
      <c r="F42" s="37"/>
      <c r="K42" s="11"/>
    </row>
    <row r="43" spans="1:11" s="10" customFormat="1" ht="13.5" customHeight="1">
      <c r="A43" s="26" t="str">
        <f>+Enero!A43</f>
        <v>CALAMAR</v>
      </c>
      <c r="B43" s="33"/>
      <c r="C43" s="19"/>
      <c r="D43" s="19"/>
      <c r="E43" s="19"/>
      <c r="F43" s="19"/>
      <c r="K43" s="11"/>
    </row>
    <row r="44" spans="1:11" s="10" customFormat="1" ht="13.5" customHeight="1">
      <c r="A44" s="26" t="str">
        <f>+Enero!A44</f>
        <v>CENTOLLAS</v>
      </c>
      <c r="B44" s="34"/>
      <c r="C44" s="30"/>
      <c r="D44" s="30"/>
      <c r="E44" s="30"/>
      <c r="F44" s="30"/>
      <c r="K44" s="11"/>
    </row>
    <row r="45" spans="1:11" s="10" customFormat="1" ht="13.5" customHeight="1">
      <c r="A45" s="26" t="str">
        <f>+Enero!A45</f>
        <v>COMBUSTIBLES</v>
      </c>
      <c r="B45" s="24"/>
      <c r="C45" s="22"/>
      <c r="D45" s="22"/>
      <c r="E45" s="22"/>
      <c r="F45" s="22">
        <v>3274</v>
      </c>
      <c r="K45" s="11"/>
    </row>
    <row r="46" spans="1:11" s="10" customFormat="1" ht="13.5" customHeight="1">
      <c r="A46" s="26" t="str">
        <f>+Enero!A46</f>
        <v>INSUMOS</v>
      </c>
      <c r="B46" s="24"/>
      <c r="C46" s="22">
        <f>44+22+231+12+250</f>
        <v>559</v>
      </c>
      <c r="D46" s="22"/>
      <c r="E46" s="22"/>
      <c r="F46" s="22"/>
      <c r="K46" s="11"/>
    </row>
    <row r="47" spans="1:11" s="10" customFormat="1" ht="13.5" customHeight="1">
      <c r="A47" s="26" t="str">
        <f>+Enero!A47</f>
        <v>LANGOSTINOS</v>
      </c>
      <c r="B47" s="24">
        <v>12941</v>
      </c>
      <c r="C47" s="22"/>
      <c r="D47" s="22">
        <v>11741</v>
      </c>
      <c r="E47" s="22"/>
      <c r="F47" s="22"/>
      <c r="K47" s="11"/>
    </row>
    <row r="48" spans="1:11" s="10" customFormat="1" ht="13.5" customHeight="1">
      <c r="A48" s="26" t="str">
        <f>+Enero!A48</f>
        <v>MATERIAL EMPAQUE</v>
      </c>
      <c r="B48" s="24"/>
      <c r="C48" s="22"/>
      <c r="D48" s="22"/>
      <c r="E48" s="22"/>
      <c r="F48" s="22"/>
      <c r="K48" s="11"/>
    </row>
    <row r="49" spans="1:11" s="10" customFormat="1" ht="13.5" customHeight="1">
      <c r="A49" s="26" t="str">
        <f>+Enero!A49</f>
        <v>MERLUZA</v>
      </c>
      <c r="B49" s="31"/>
      <c r="C49" s="29"/>
      <c r="D49" s="29"/>
      <c r="E49" s="29"/>
      <c r="F49" s="29"/>
      <c r="K49" s="11"/>
    </row>
    <row r="50" spans="1:11" s="10" customFormat="1" ht="13.5" customHeight="1">
      <c r="A50" s="26" t="str">
        <f>+Enero!A50</f>
        <v>PESCADOS MARISCOS MOLUS.</v>
      </c>
      <c r="B50" s="19">
        <v>808</v>
      </c>
      <c r="C50" s="19">
        <v>42</v>
      </c>
      <c r="D50" s="19">
        <v>1810</v>
      </c>
      <c r="E50" s="19"/>
      <c r="F50" s="19"/>
      <c r="K50" s="11"/>
    </row>
    <row r="51" spans="1:11" s="10" customFormat="1" ht="13.5" customHeight="1">
      <c r="A51" s="26" t="str">
        <f>+Enero!A51</f>
        <v> </v>
      </c>
      <c r="B51" s="19"/>
      <c r="C51" s="19"/>
      <c r="D51" s="19"/>
      <c r="E51" s="19"/>
      <c r="F51" s="19"/>
      <c r="K51" s="11"/>
    </row>
    <row r="52" spans="1:11" s="10" customFormat="1" ht="13.5" customHeight="1">
      <c r="A52" s="26" t="str">
        <f>+Enero!A52</f>
        <v> </v>
      </c>
      <c r="B52" s="19"/>
      <c r="C52" s="19"/>
      <c r="D52" s="19"/>
      <c r="E52" s="19"/>
      <c r="F52" s="19"/>
      <c r="K52" s="11"/>
    </row>
    <row r="53" spans="1:11" s="10" customFormat="1" ht="13.5" customHeight="1">
      <c r="A53" s="26" t="str">
        <f>+Enero!A53</f>
        <v> </v>
      </c>
      <c r="B53" s="19"/>
      <c r="C53" s="19"/>
      <c r="D53" s="19"/>
      <c r="E53" s="19"/>
      <c r="F53" s="19"/>
      <c r="K53" s="11"/>
    </row>
    <row r="54" spans="1:11" s="10" customFormat="1" ht="13.5" customHeight="1">
      <c r="A54" s="26" t="str">
        <f>+Enero!A54</f>
        <v> </v>
      </c>
      <c r="B54" s="19"/>
      <c r="C54" s="19"/>
      <c r="D54" s="19"/>
      <c r="E54" s="19"/>
      <c r="F54" s="19"/>
      <c r="K54" s="11"/>
    </row>
    <row r="55" spans="1:11" s="10" customFormat="1" ht="13.5" customHeight="1">
      <c r="A55" s="26" t="str">
        <f>+Enero!A55</f>
        <v> </v>
      </c>
      <c r="B55" s="19"/>
      <c r="C55" s="19"/>
      <c r="D55" s="19"/>
      <c r="E55" s="19"/>
      <c r="F55" s="19"/>
      <c r="K55" s="11"/>
    </row>
    <row r="56" spans="1:11" s="10" customFormat="1" ht="13.5" customHeight="1">
      <c r="A56" s="26" t="str">
        <f>+Enero!A56</f>
        <v> </v>
      </c>
      <c r="B56" s="19"/>
      <c r="C56" s="19"/>
      <c r="D56" s="19"/>
      <c r="E56" s="19"/>
      <c r="F56" s="19"/>
      <c r="K56" s="11"/>
    </row>
    <row r="57" spans="1:11" s="10" customFormat="1" ht="13.5" customHeight="1">
      <c r="A57" s="26" t="str">
        <f>+Enero!A57</f>
        <v> </v>
      </c>
      <c r="B57" s="19"/>
      <c r="C57" s="19"/>
      <c r="D57" s="19"/>
      <c r="E57" s="19"/>
      <c r="F57" s="19"/>
      <c r="K57" s="11"/>
    </row>
    <row r="58" spans="1:11" s="10" customFormat="1" ht="13.5" customHeight="1">
      <c r="A58" s="26" t="str">
        <f>+Enero!A58</f>
        <v> </v>
      </c>
      <c r="B58" s="19"/>
      <c r="C58" s="19"/>
      <c r="D58" s="19"/>
      <c r="E58" s="19"/>
      <c r="F58" s="19"/>
      <c r="K58" s="11"/>
    </row>
    <row r="59" spans="1:11" s="10" customFormat="1" ht="13.5" customHeight="1">
      <c r="A59" s="26" t="str">
        <f>+Enero!A59</f>
        <v> </v>
      </c>
      <c r="B59" s="19"/>
      <c r="C59" s="19"/>
      <c r="D59" s="19"/>
      <c r="E59" s="19"/>
      <c r="F59" s="19"/>
      <c r="K59" s="11"/>
    </row>
    <row r="60" spans="1:11" s="10" customFormat="1" ht="13.5" customHeight="1">
      <c r="A60" s="26" t="str">
        <f>+Enero!A60</f>
        <v> </v>
      </c>
      <c r="B60" s="19"/>
      <c r="C60" s="19"/>
      <c r="D60" s="19"/>
      <c r="E60" s="19"/>
      <c r="F60" s="19"/>
      <c r="K60" s="11"/>
    </row>
    <row r="61" spans="1:11" s="10" customFormat="1" ht="13.5" customHeight="1">
      <c r="A61" s="26" t="str">
        <f>+Enero!A61</f>
        <v>OTROS</v>
      </c>
      <c r="B61" s="19"/>
      <c r="C61" s="19"/>
      <c r="D61" s="19"/>
      <c r="E61" s="19"/>
      <c r="F61" s="19"/>
      <c r="K61" s="11"/>
    </row>
    <row r="62" spans="1:11" s="10" customFormat="1" ht="13.5" customHeight="1">
      <c r="A62" s="28" t="s">
        <v>62</v>
      </c>
      <c r="B62" s="32">
        <f>SUM(B43:B61)</f>
        <v>13749</v>
      </c>
      <c r="C62" s="32">
        <f>SUM(C43:C61)</f>
        <v>601</v>
      </c>
      <c r="D62" s="32">
        <f>SUM(D43:D61)</f>
        <v>13551</v>
      </c>
      <c r="E62" s="32">
        <f>SUM(E43:E61)</f>
        <v>0</v>
      </c>
      <c r="F62" s="32">
        <f>SUM(F43:F61)</f>
        <v>3274</v>
      </c>
      <c r="K62" s="11"/>
    </row>
    <row r="63" spans="1:11" s="10" customFormat="1" ht="6.75" customHeight="1">
      <c r="A63" s="36"/>
      <c r="B63" s="37"/>
      <c r="C63" s="37"/>
      <c r="D63" s="37"/>
      <c r="E63" s="37"/>
      <c r="F63" s="37"/>
      <c r="K63" s="11"/>
    </row>
    <row r="64" spans="1:11" s="10" customFormat="1" ht="13.5" customHeight="1">
      <c r="A64" s="8" t="str">
        <f>+Enero!A64</f>
        <v>CUERO, PELO Y GRASA ANIMAL</v>
      </c>
      <c r="B64" s="30"/>
      <c r="C64" s="30"/>
      <c r="D64" s="30"/>
      <c r="E64" s="30"/>
      <c r="F64" s="30"/>
      <c r="K64" s="11"/>
    </row>
    <row r="65" spans="1:11" s="10" customFormat="1" ht="13.5" customHeight="1">
      <c r="A65" s="8" t="str">
        <f>+Enero!A65</f>
        <v>LANA </v>
      </c>
      <c r="B65" s="22">
        <v>292</v>
      </c>
      <c r="C65" s="22"/>
      <c r="D65" s="22"/>
      <c r="E65" s="22"/>
      <c r="F65" s="22"/>
      <c r="K65" s="11"/>
    </row>
    <row r="66" spans="1:11" s="10" customFormat="1" ht="13.5" customHeight="1">
      <c r="A66" s="8" t="str">
        <f>+Enero!A66</f>
        <v>LANA LAVADA</v>
      </c>
      <c r="B66" s="22">
        <v>14</v>
      </c>
      <c r="C66" s="22"/>
      <c r="D66" s="22"/>
      <c r="E66" s="22"/>
      <c r="F66" s="22"/>
      <c r="K66" s="11"/>
    </row>
    <row r="67" spans="1:11" s="10" customFormat="1" ht="13.5" customHeight="1">
      <c r="A67" s="8" t="str">
        <f>+Enero!A67</f>
        <v>LANA SUCIA</v>
      </c>
      <c r="B67" s="22">
        <v>118</v>
      </c>
      <c r="C67" s="22"/>
      <c r="D67" s="22"/>
      <c r="E67" s="22"/>
      <c r="F67" s="22"/>
      <c r="K67" s="11"/>
    </row>
    <row r="68" spans="1:11" s="10" customFormat="1" ht="13.5" customHeight="1">
      <c r="A68" s="8" t="str">
        <f>+Enero!A68</f>
        <v>LANA TOPS</v>
      </c>
      <c r="B68" s="22">
        <v>243</v>
      </c>
      <c r="C68" s="22"/>
      <c r="D68" s="22"/>
      <c r="E68" s="22"/>
      <c r="F68" s="22"/>
      <c r="K68" s="11"/>
    </row>
    <row r="69" spans="1:11" s="10" customFormat="1" ht="13.5" customHeight="1">
      <c r="A69" s="8" t="str">
        <f>+Enero!A69</f>
        <v>LANA BLOUOSSE</v>
      </c>
      <c r="B69" s="24">
        <v>14</v>
      </c>
      <c r="C69" s="22"/>
      <c r="D69" s="22"/>
      <c r="E69" s="22"/>
      <c r="F69" s="22"/>
      <c r="K69" s="11"/>
    </row>
    <row r="70" spans="1:11" s="10" customFormat="1" ht="13.5" customHeight="1">
      <c r="A70" s="8" t="str">
        <f>+Enero!A70</f>
        <v>LANA PEINADA</v>
      </c>
      <c r="B70" s="24">
        <v>415</v>
      </c>
      <c r="C70" s="22"/>
      <c r="D70" s="22"/>
      <c r="E70" s="22"/>
      <c r="F70" s="22"/>
      <c r="K70" s="11"/>
    </row>
    <row r="71" spans="1:11" s="10" customFormat="1" ht="13.5" customHeight="1">
      <c r="A71" s="8" t="str">
        <f>+Enero!A71</f>
        <v> </v>
      </c>
      <c r="B71" s="24"/>
      <c r="C71" s="22"/>
      <c r="D71" s="22"/>
      <c r="E71" s="22"/>
      <c r="F71" s="22"/>
      <c r="K71" s="11"/>
    </row>
    <row r="72" spans="1:11" s="10" customFormat="1" ht="13.5" customHeight="1">
      <c r="A72" s="8" t="str">
        <f>+Enero!A72</f>
        <v> </v>
      </c>
      <c r="B72" s="24"/>
      <c r="C72" s="22"/>
      <c r="D72" s="22"/>
      <c r="E72" s="22"/>
      <c r="F72" s="22"/>
      <c r="K72" s="11"/>
    </row>
    <row r="73" spans="1:11" s="10" customFormat="1" ht="13.5" customHeight="1">
      <c r="A73" s="8" t="str">
        <f>+Enero!A73</f>
        <v> </v>
      </c>
      <c r="B73" s="24"/>
      <c r="C73" s="22"/>
      <c r="D73" s="22"/>
      <c r="E73" s="22"/>
      <c r="F73" s="22"/>
      <c r="K73" s="11"/>
    </row>
    <row r="74" spans="1:11" s="10" customFormat="1" ht="13.5" customHeight="1">
      <c r="A74" s="8" t="str">
        <f>+Enero!A74</f>
        <v> </v>
      </c>
      <c r="B74" s="24"/>
      <c r="C74" s="22"/>
      <c r="D74" s="22"/>
      <c r="E74" s="22"/>
      <c r="F74" s="22"/>
      <c r="K74" s="11"/>
    </row>
    <row r="75" spans="1:11" s="10" customFormat="1" ht="13.5" customHeight="1">
      <c r="A75" s="8" t="str">
        <f>+Enero!A75</f>
        <v> </v>
      </c>
      <c r="B75" s="24"/>
      <c r="C75" s="22"/>
      <c r="D75" s="22"/>
      <c r="E75" s="22"/>
      <c r="F75" s="22"/>
      <c r="K75" s="11"/>
    </row>
    <row r="76" spans="1:11" s="10" customFormat="1" ht="13.5" customHeight="1">
      <c r="A76" s="8" t="str">
        <f>+Enero!A76</f>
        <v> </v>
      </c>
      <c r="B76" s="24"/>
      <c r="C76" s="22"/>
      <c r="D76" s="22"/>
      <c r="E76" s="22"/>
      <c r="F76" s="22"/>
      <c r="K76" s="11"/>
    </row>
    <row r="77" spans="1:11" s="10" customFormat="1" ht="13.5" customHeight="1">
      <c r="A77" s="8" t="str">
        <f>+Enero!A77</f>
        <v>OTROS</v>
      </c>
      <c r="B77" s="24"/>
      <c r="C77" s="22"/>
      <c r="D77" s="22"/>
      <c r="E77" s="22"/>
      <c r="F77" s="22"/>
      <c r="K77" s="11"/>
    </row>
    <row r="78" spans="1:6" s="10" customFormat="1" ht="13.5" customHeight="1">
      <c r="A78" s="11" t="s">
        <v>63</v>
      </c>
      <c r="B78" s="39">
        <f>SUM(B64:B77)</f>
        <v>1096</v>
      </c>
      <c r="C78" s="39">
        <f>SUM(C64:C77)</f>
        <v>0</v>
      </c>
      <c r="D78" s="39">
        <f>SUM(D64:D77)</f>
        <v>0</v>
      </c>
      <c r="E78" s="39">
        <f>SUM(E64:E77)</f>
        <v>0</v>
      </c>
      <c r="F78" s="39">
        <f>SUM(F64:F77)</f>
        <v>0</v>
      </c>
    </row>
    <row r="79" spans="1:11" s="10" customFormat="1" ht="6.75" customHeight="1">
      <c r="A79" s="36"/>
      <c r="B79" s="37">
        <v>21</v>
      </c>
      <c r="C79" s="37"/>
      <c r="D79" s="37"/>
      <c r="E79" s="37"/>
      <c r="F79" s="37"/>
      <c r="K79" s="11"/>
    </row>
    <row r="80" spans="1:6" s="10" customFormat="1" ht="13.5" customHeight="1">
      <c r="A80" s="26" t="str">
        <f>+Enero!A80</f>
        <v>PORFIDOS</v>
      </c>
      <c r="B80" s="19"/>
      <c r="C80" s="19"/>
      <c r="D80" s="19"/>
      <c r="E80" s="19"/>
      <c r="F80" s="19"/>
    </row>
    <row r="81" spans="1:6" s="10" customFormat="1" ht="13.5" customHeight="1">
      <c r="A81" s="26" t="str">
        <f>+Enero!A81</f>
        <v> </v>
      </c>
      <c r="B81" s="19"/>
      <c r="C81" s="19"/>
      <c r="D81" s="19"/>
      <c r="E81" s="19"/>
      <c r="F81" s="19"/>
    </row>
    <row r="82" spans="1:6" s="10" customFormat="1" ht="13.5" customHeight="1">
      <c r="A82" s="26" t="str">
        <f>+Enero!A82</f>
        <v> </v>
      </c>
      <c r="B82" s="19"/>
      <c r="C82" s="19"/>
      <c r="D82" s="19"/>
      <c r="E82" s="19"/>
      <c r="F82" s="19"/>
    </row>
    <row r="83" spans="1:6" s="10" customFormat="1" ht="13.5" customHeight="1">
      <c r="A83" s="26" t="str">
        <f>+Enero!A83</f>
        <v> </v>
      </c>
      <c r="B83" s="19"/>
      <c r="C83" s="19"/>
      <c r="D83" s="19"/>
      <c r="E83" s="19"/>
      <c r="F83" s="19"/>
    </row>
    <row r="84" spans="1:6" s="10" customFormat="1" ht="13.5" customHeight="1">
      <c r="A84" s="26" t="str">
        <f>+Enero!A84</f>
        <v> </v>
      </c>
      <c r="B84" s="19"/>
      <c r="C84" s="19"/>
      <c r="D84" s="19"/>
      <c r="E84" s="19"/>
      <c r="F84" s="19"/>
    </row>
    <row r="85" spans="1:6" s="10" customFormat="1" ht="13.5" customHeight="1">
      <c r="A85" s="26" t="str">
        <f>+Enero!A85</f>
        <v> </v>
      </c>
      <c r="B85" s="19"/>
      <c r="C85" s="19"/>
      <c r="D85" s="19"/>
      <c r="E85" s="19"/>
      <c r="F85" s="19"/>
    </row>
    <row r="86" spans="1:6" s="10" customFormat="1" ht="13.5" customHeight="1">
      <c r="A86" s="26" t="str">
        <f>+Enero!A86</f>
        <v> </v>
      </c>
      <c r="B86" s="19"/>
      <c r="C86" s="19"/>
      <c r="D86" s="19"/>
      <c r="E86" s="19"/>
      <c r="F86" s="19"/>
    </row>
    <row r="87" spans="1:6" s="10" customFormat="1" ht="13.5" customHeight="1">
      <c r="A87" s="26" t="str">
        <f>+Enero!A87</f>
        <v> </v>
      </c>
      <c r="B87" s="19"/>
      <c r="C87" s="19"/>
      <c r="D87" s="19"/>
      <c r="E87" s="19"/>
      <c r="F87" s="19"/>
    </row>
    <row r="88" spans="1:6" s="10" customFormat="1" ht="13.5" customHeight="1">
      <c r="A88" s="26" t="str">
        <f>+Enero!A88</f>
        <v>OTROS</v>
      </c>
      <c r="B88" s="19"/>
      <c r="C88" s="19"/>
      <c r="D88" s="19"/>
      <c r="E88" s="19"/>
      <c r="F88" s="19"/>
    </row>
    <row r="89" spans="1:6" s="10" customFormat="1" ht="13.5" customHeight="1">
      <c r="A89" s="28" t="s">
        <v>67</v>
      </c>
      <c r="B89" s="32">
        <f>SUM(B80:B88)</f>
        <v>0</v>
      </c>
      <c r="C89" s="32">
        <f>SUM(C80:C88)</f>
        <v>0</v>
      </c>
      <c r="D89" s="32">
        <f>SUM(D80:D88)</f>
        <v>0</v>
      </c>
      <c r="E89" s="32">
        <f>SUM(E80:E88)</f>
        <v>0</v>
      </c>
      <c r="F89" s="32">
        <f>SUM(F80:F88)</f>
        <v>0</v>
      </c>
    </row>
    <row r="90" spans="1:11" s="10" customFormat="1" ht="6.75" customHeight="1">
      <c r="A90" s="36"/>
      <c r="B90" s="37"/>
      <c r="C90" s="37"/>
      <c r="D90" s="37"/>
      <c r="E90" s="37"/>
      <c r="F90" s="37"/>
      <c r="K90" s="11"/>
    </row>
    <row r="91" spans="1:6" s="10" customFormat="1" ht="13.5" customHeight="1">
      <c r="A91" s="23" t="str">
        <f>+Enero!A91</f>
        <v>FRUTA DESHIDRATADA</v>
      </c>
      <c r="B91" s="22"/>
      <c r="C91" s="22"/>
      <c r="D91" s="22"/>
      <c r="E91" s="22"/>
      <c r="F91" s="22"/>
    </row>
    <row r="92" spans="1:6" s="10" customFormat="1" ht="13.5" customHeight="1">
      <c r="A92" s="23" t="str">
        <f>+Enero!A92</f>
        <v>JUGOS CONCENTRADOS</v>
      </c>
      <c r="B92" s="22"/>
      <c r="C92" s="22"/>
      <c r="D92" s="22"/>
      <c r="E92" s="22"/>
      <c r="F92" s="22"/>
    </row>
    <row r="93" spans="1:6" s="10" customFormat="1" ht="13.5" customHeight="1">
      <c r="A93" s="23" t="str">
        <f>+Enero!A93</f>
        <v>MANZANA REFRIGERADA</v>
      </c>
      <c r="B93" s="22"/>
      <c r="C93" s="22"/>
      <c r="D93" s="22"/>
      <c r="E93" s="22"/>
      <c r="F93" s="22"/>
    </row>
    <row r="94" spans="1:6" s="10" customFormat="1" ht="13.5" customHeight="1">
      <c r="A94" s="23" t="str">
        <f>+Enero!A94</f>
        <v>PERAS REFRIGERADAS</v>
      </c>
      <c r="B94" s="24"/>
      <c r="C94" s="22"/>
      <c r="D94" s="22"/>
      <c r="E94" s="22"/>
      <c r="F94" s="22"/>
    </row>
    <row r="95" spans="1:6" s="10" customFormat="1" ht="13.5" customHeight="1">
      <c r="A95" s="23" t="str">
        <f>+Enero!A95</f>
        <v> </v>
      </c>
      <c r="B95" s="24"/>
      <c r="C95" s="22"/>
      <c r="D95" s="22"/>
      <c r="E95" s="22"/>
      <c r="F95" s="22"/>
    </row>
    <row r="96" spans="1:6" s="10" customFormat="1" ht="13.5" customHeight="1">
      <c r="A96" s="23" t="str">
        <f>+Enero!A96</f>
        <v> </v>
      </c>
      <c r="B96" s="24"/>
      <c r="C96" s="22"/>
      <c r="D96" s="22"/>
      <c r="E96" s="22"/>
      <c r="F96" s="22"/>
    </row>
    <row r="97" spans="1:6" s="10" customFormat="1" ht="13.5" customHeight="1">
      <c r="A97" s="23" t="str">
        <f>+Enero!A97</f>
        <v> </v>
      </c>
      <c r="B97" s="24"/>
      <c r="C97" s="22"/>
      <c r="D97" s="22"/>
      <c r="E97" s="22"/>
      <c r="F97" s="22"/>
    </row>
    <row r="98" spans="1:6" s="10" customFormat="1" ht="13.5" customHeight="1">
      <c r="A98" s="23" t="str">
        <f>+Enero!A98</f>
        <v> </v>
      </c>
      <c r="B98" s="24"/>
      <c r="C98" s="22"/>
      <c r="D98" s="22"/>
      <c r="E98" s="22"/>
      <c r="F98" s="22"/>
    </row>
    <row r="99" spans="1:6" s="10" customFormat="1" ht="13.5" customHeight="1">
      <c r="A99" s="23" t="str">
        <f>+Enero!A99</f>
        <v> </v>
      </c>
      <c r="B99" s="24"/>
      <c r="C99" s="22"/>
      <c r="D99" s="22"/>
      <c r="E99" s="22"/>
      <c r="F99" s="22"/>
    </row>
    <row r="100" spans="1:6" s="10" customFormat="1" ht="13.5" customHeight="1">
      <c r="A100" s="23" t="str">
        <f>+Enero!A100</f>
        <v> </v>
      </c>
      <c r="B100" s="24"/>
      <c r="C100" s="22"/>
      <c r="D100" s="22"/>
      <c r="E100" s="22"/>
      <c r="F100" s="22"/>
    </row>
    <row r="101" spans="1:6" s="10" customFormat="1" ht="13.5" customHeight="1">
      <c r="A101" s="23" t="str">
        <f>+Enero!A101</f>
        <v> </v>
      </c>
      <c r="B101" s="24"/>
      <c r="C101" s="22"/>
      <c r="D101" s="22"/>
      <c r="E101" s="22"/>
      <c r="F101" s="22"/>
    </row>
    <row r="102" spans="1:6" s="10" customFormat="1" ht="13.5" customHeight="1">
      <c r="A102" s="23" t="str">
        <f>+Enero!A102</f>
        <v>OTROS</v>
      </c>
      <c r="B102" s="24"/>
      <c r="C102" s="22"/>
      <c r="D102" s="22"/>
      <c r="E102" s="22"/>
      <c r="F102" s="22"/>
    </row>
    <row r="103" spans="1:6" s="10" customFormat="1" ht="13.5" customHeight="1">
      <c r="A103" s="11" t="s">
        <v>68</v>
      </c>
      <c r="B103" s="40">
        <f>SUM(B91:B102)</f>
        <v>0</v>
      </c>
      <c r="C103" s="40">
        <f>SUM(C91:C102)</f>
        <v>0</v>
      </c>
      <c r="D103" s="40">
        <f>SUM(D91:D102)</f>
        <v>0</v>
      </c>
      <c r="E103" s="40">
        <f>SUM(E91:E102)</f>
        <v>0</v>
      </c>
      <c r="F103" s="40">
        <f>SUM(F91:F102)</f>
        <v>0</v>
      </c>
    </row>
    <row r="104" spans="1:11" s="10" customFormat="1" ht="6.75" customHeight="1">
      <c r="A104" s="36"/>
      <c r="B104" s="37"/>
      <c r="C104" s="37"/>
      <c r="D104" s="37"/>
      <c r="E104" s="37"/>
      <c r="F104" s="37"/>
      <c r="K104" s="11"/>
    </row>
    <row r="105" spans="1:6" s="10" customFormat="1" ht="13.5" customHeight="1">
      <c r="A105" s="23" t="str">
        <f>+Enero!A105</f>
        <v>ALGAS MARINAS</v>
      </c>
      <c r="B105" s="19"/>
      <c r="C105" s="19"/>
      <c r="D105" s="19"/>
      <c r="E105" s="19"/>
      <c r="F105" s="19"/>
    </row>
    <row r="106" spans="1:6" s="10" customFormat="1" ht="13.5" customHeight="1">
      <c r="A106" s="23" t="str">
        <f>+Enero!A106</f>
        <v>CARNES COMESTIBLES</v>
      </c>
      <c r="B106" s="19"/>
      <c r="C106" s="19"/>
      <c r="D106" s="19"/>
      <c r="E106" s="19"/>
      <c r="F106" s="19"/>
    </row>
    <row r="107" spans="1:11" s="10" customFormat="1" ht="13.5" customHeight="1">
      <c r="A107" s="23" t="str">
        <f>+Enero!A107</f>
        <v>CONCENTRADO DE PLATA</v>
      </c>
      <c r="B107" s="19"/>
      <c r="C107" s="19"/>
      <c r="D107" s="19"/>
      <c r="E107" s="19"/>
      <c r="F107" s="19"/>
      <c r="K107" s="3"/>
    </row>
    <row r="108" spans="1:6" s="10" customFormat="1" ht="13.5" customHeight="1">
      <c r="A108" s="23" t="str">
        <f>+Enero!A108</f>
        <v>DONACIONES INTERNAC.</v>
      </c>
      <c r="B108" s="19"/>
      <c r="C108" s="19"/>
      <c r="D108" s="19"/>
      <c r="E108" s="19"/>
      <c r="F108" s="19"/>
    </row>
    <row r="109" spans="1:6" s="10" customFormat="1" ht="13.5" customHeight="1">
      <c r="A109" s="23" t="str">
        <f>+Enero!A109</f>
        <v>EFECTOS PERSONALES</v>
      </c>
      <c r="B109" s="19"/>
      <c r="C109" s="19"/>
      <c r="D109" s="19"/>
      <c r="E109" s="19"/>
      <c r="F109" s="19"/>
    </row>
    <row r="110" spans="1:6" s="10" customFormat="1" ht="13.5" customHeight="1">
      <c r="A110" s="23" t="str">
        <f>+Enero!A110</f>
        <v>MAQUINAS Y APARATOS</v>
      </c>
      <c r="B110" s="19"/>
      <c r="C110" s="19">
        <f>32+3</f>
        <v>35</v>
      </c>
      <c r="D110" s="19"/>
      <c r="E110" s="19"/>
      <c r="F110" s="19"/>
    </row>
    <row r="111" spans="1:6" s="10" customFormat="1" ht="13.5" customHeight="1">
      <c r="A111" s="23" t="str">
        <f>+Enero!A111</f>
        <v>GENERADORES EOLICOS</v>
      </c>
      <c r="B111" s="19"/>
      <c r="C111" s="19"/>
      <c r="D111" s="19"/>
      <c r="E111" s="19"/>
      <c r="F111" s="19"/>
    </row>
    <row r="112" spans="1:6" s="10" customFormat="1" ht="13.5" customHeight="1">
      <c r="A112" s="23" t="str">
        <f>+Enero!A112</f>
        <v> </v>
      </c>
      <c r="B112" s="19"/>
      <c r="C112" s="19"/>
      <c r="D112" s="19"/>
      <c r="E112" s="19"/>
      <c r="F112" s="19"/>
    </row>
    <row r="113" spans="1:6" s="10" customFormat="1" ht="13.5" customHeight="1">
      <c r="A113" s="23" t="str">
        <f>+Enero!A113</f>
        <v> </v>
      </c>
      <c r="B113" s="19"/>
      <c r="C113" s="19"/>
      <c r="D113" s="19"/>
      <c r="E113" s="19"/>
      <c r="F113" s="19"/>
    </row>
    <row r="114" spans="1:6" s="10" customFormat="1" ht="13.5" customHeight="1">
      <c r="A114" s="23" t="str">
        <f>+Enero!A114</f>
        <v> </v>
      </c>
      <c r="B114" s="19"/>
      <c r="C114" s="19"/>
      <c r="D114" s="19"/>
      <c r="E114" s="19"/>
      <c r="F114" s="19"/>
    </row>
    <row r="115" spans="1:6" s="10" customFormat="1" ht="13.5" customHeight="1">
      <c r="A115" s="23" t="str">
        <f>+Enero!A115</f>
        <v> </v>
      </c>
      <c r="B115" s="19"/>
      <c r="C115" s="19"/>
      <c r="D115" s="19"/>
      <c r="E115" s="19"/>
      <c r="F115" s="19"/>
    </row>
    <row r="116" spans="1:6" s="10" customFormat="1" ht="13.5" customHeight="1">
      <c r="A116" s="23" t="str">
        <f>+Enero!A116</f>
        <v> </v>
      </c>
      <c r="B116" s="19"/>
      <c r="C116" s="19"/>
      <c r="D116" s="19"/>
      <c r="E116" s="19"/>
      <c r="F116" s="19"/>
    </row>
    <row r="117" spans="1:6" s="10" customFormat="1" ht="13.5" customHeight="1">
      <c r="A117" s="23" t="str">
        <f>+Enero!A117</f>
        <v> </v>
      </c>
      <c r="B117" s="19"/>
      <c r="C117" s="19"/>
      <c r="D117" s="19"/>
      <c r="E117" s="19"/>
      <c r="F117" s="19"/>
    </row>
    <row r="118" spans="1:6" s="10" customFormat="1" ht="13.5" customHeight="1">
      <c r="A118" s="23" t="str">
        <f>+Enero!A118</f>
        <v> </v>
      </c>
      <c r="B118" s="19"/>
      <c r="C118" s="19"/>
      <c r="D118" s="19"/>
      <c r="E118" s="19"/>
      <c r="F118" s="19"/>
    </row>
    <row r="119" spans="1:6" s="10" customFormat="1" ht="13.5" customHeight="1">
      <c r="A119" s="23" t="str">
        <f>+Enero!A119</f>
        <v>OTROS</v>
      </c>
      <c r="B119" s="19"/>
      <c r="C119" s="19"/>
      <c r="D119" s="19"/>
      <c r="E119" s="19"/>
      <c r="F119" s="19"/>
    </row>
    <row r="120" spans="1:6" s="10" customFormat="1" ht="13.5" customHeight="1">
      <c r="A120" s="28" t="s">
        <v>69</v>
      </c>
      <c r="B120" s="32">
        <f>SUM(B105:B119)</f>
        <v>0</v>
      </c>
      <c r="C120" s="32">
        <f>SUM(C105:C119)</f>
        <v>35</v>
      </c>
      <c r="D120" s="32">
        <f>SUM(D105:D119)</f>
        <v>0</v>
      </c>
      <c r="E120" s="32">
        <f>SUM(E105:E119)</f>
        <v>0</v>
      </c>
      <c r="F120" s="32">
        <f>SUM(F105:F119)</f>
        <v>0</v>
      </c>
    </row>
    <row r="121" spans="1:11" s="10" customFormat="1" ht="6.75" customHeight="1">
      <c r="A121" s="36"/>
      <c r="B121" s="37"/>
      <c r="C121" s="37"/>
      <c r="D121" s="37"/>
      <c r="E121" s="37"/>
      <c r="F121" s="37"/>
      <c r="K121" s="11"/>
    </row>
    <row r="122" spans="1:6" s="11" customFormat="1" ht="13.5" customHeight="1">
      <c r="A122" s="38" t="s">
        <v>82</v>
      </c>
      <c r="B122" s="41">
        <f>+B41+B62+B78+B89+B103+B120</f>
        <v>45608</v>
      </c>
      <c r="C122" s="41">
        <f>+C41+C62+C78+C89+C103+C120</f>
        <v>67544</v>
      </c>
      <c r="D122" s="41">
        <f>+D41+D62+D78+D89+D103+D120</f>
        <v>29476</v>
      </c>
      <c r="E122" s="41">
        <f>+E41+E62+E78+E89+E103+E120</f>
        <v>0</v>
      </c>
      <c r="F122" s="41">
        <f>+F41+F62+F78+F89+F103+F120</f>
        <v>3274</v>
      </c>
    </row>
    <row r="123" spans="1:6" s="11" customFormat="1" ht="26.25" customHeight="1">
      <c r="A123" s="139" t="s">
        <v>73</v>
      </c>
      <c r="B123" s="140"/>
      <c r="C123" s="42">
        <f>B122+C122+D122+E122+F122</f>
        <v>145902</v>
      </c>
      <c r="D123" s="3"/>
      <c r="E123" s="3"/>
      <c r="F123" s="3"/>
    </row>
    <row r="124" spans="1:6" s="11" customFormat="1" ht="13.5" customHeight="1">
      <c r="A124" s="43" t="s">
        <v>55</v>
      </c>
      <c r="B124" s="44"/>
      <c r="C124" s="45"/>
      <c r="D124" s="45"/>
      <c r="E124" s="45"/>
      <c r="F124" s="45"/>
    </row>
    <row r="125" spans="1:6" s="11" customFormat="1" ht="13.5" customHeight="1">
      <c r="A125" s="51" t="s">
        <v>74</v>
      </c>
      <c r="B125" s="20"/>
      <c r="C125" s="5"/>
      <c r="D125" s="46" t="s">
        <v>85</v>
      </c>
      <c r="E125" s="47"/>
      <c r="F125" s="48"/>
    </row>
    <row r="126" spans="1:6" s="11" customFormat="1" ht="13.5" customHeight="1">
      <c r="A126" s="15" t="s">
        <v>7</v>
      </c>
      <c r="B126" s="16">
        <f>+B41</f>
        <v>30763</v>
      </c>
      <c r="C126" s="6"/>
      <c r="D126" s="133" t="s">
        <v>34</v>
      </c>
      <c r="E126" s="133"/>
      <c r="F126" s="13">
        <v>5</v>
      </c>
    </row>
    <row r="127" spans="1:6" s="11" customFormat="1" ht="13.5" customHeight="1">
      <c r="A127" s="52" t="s">
        <v>75</v>
      </c>
      <c r="B127" s="16">
        <f>+B62</f>
        <v>13749</v>
      </c>
      <c r="C127" s="7">
        <f>D100+D78+D12+D65</f>
        <v>15925</v>
      </c>
      <c r="D127" s="133" t="s">
        <v>35</v>
      </c>
      <c r="E127" s="133"/>
      <c r="F127" s="13"/>
    </row>
    <row r="128" spans="1:6" s="11" customFormat="1" ht="13.5" customHeight="1">
      <c r="A128" s="15" t="s">
        <v>29</v>
      </c>
      <c r="B128" s="16">
        <f>+B89</f>
        <v>0</v>
      </c>
      <c r="C128" s="6"/>
      <c r="D128" s="133" t="s">
        <v>36</v>
      </c>
      <c r="E128" s="133"/>
      <c r="F128" s="13"/>
    </row>
    <row r="129" spans="1:6" s="11" customFormat="1" ht="13.5" customHeight="1">
      <c r="A129" s="15" t="s">
        <v>37</v>
      </c>
      <c r="B129" s="16">
        <f>+B103</f>
        <v>0</v>
      </c>
      <c r="C129" s="6"/>
      <c r="D129" s="133" t="s">
        <v>38</v>
      </c>
      <c r="E129" s="133"/>
      <c r="F129" s="13"/>
    </row>
    <row r="130" spans="1:6" s="11" customFormat="1" ht="13.5" customHeight="1">
      <c r="A130" s="52" t="s">
        <v>76</v>
      </c>
      <c r="B130" s="16">
        <f>+B78</f>
        <v>1096</v>
      </c>
      <c r="C130" s="6"/>
      <c r="D130" s="133" t="s">
        <v>40</v>
      </c>
      <c r="E130" s="133"/>
      <c r="F130" s="13"/>
    </row>
    <row r="131" spans="1:6" s="11" customFormat="1" ht="13.5" customHeight="1">
      <c r="A131" s="15" t="s">
        <v>39</v>
      </c>
      <c r="B131" s="16">
        <f>+B120</f>
        <v>0</v>
      </c>
      <c r="C131" s="6"/>
      <c r="D131" s="133" t="s">
        <v>41</v>
      </c>
      <c r="E131" s="133"/>
      <c r="F131" s="13">
        <v>150</v>
      </c>
    </row>
    <row r="132" spans="1:6" s="11" customFormat="1" ht="13.5" customHeight="1">
      <c r="A132" s="53" t="s">
        <v>77</v>
      </c>
      <c r="B132" s="54">
        <f>SUM(B126:B131)</f>
        <v>45608</v>
      </c>
      <c r="C132" s="6"/>
      <c r="D132" s="133" t="s">
        <v>42</v>
      </c>
      <c r="E132" s="133"/>
      <c r="F132" s="13">
        <v>5</v>
      </c>
    </row>
    <row r="133" spans="1:6" s="11" customFormat="1" ht="13.5" customHeight="1">
      <c r="A133" s="1"/>
      <c r="B133" s="2"/>
      <c r="C133" s="6"/>
      <c r="D133" s="133" t="s">
        <v>43</v>
      </c>
      <c r="E133" s="133"/>
      <c r="F133" s="13">
        <v>117</v>
      </c>
    </row>
    <row r="134" spans="1:6" s="11" customFormat="1" ht="13.5" customHeight="1">
      <c r="A134" s="49" t="s">
        <v>80</v>
      </c>
      <c r="B134" s="50"/>
      <c r="C134" s="1"/>
      <c r="D134" s="133" t="s">
        <v>44</v>
      </c>
      <c r="E134" s="133"/>
      <c r="F134" s="13"/>
    </row>
    <row r="135" spans="1:6" s="11" customFormat="1" ht="13.5" customHeight="1">
      <c r="A135" s="17" t="s">
        <v>6</v>
      </c>
      <c r="B135" s="18">
        <f>+C4</f>
        <v>56700</v>
      </c>
      <c r="C135" s="1"/>
      <c r="D135" s="133" t="s">
        <v>45</v>
      </c>
      <c r="E135" s="133"/>
      <c r="F135" s="13">
        <v>5</v>
      </c>
    </row>
    <row r="136" spans="1:6" s="11" customFormat="1" ht="13.5" customHeight="1">
      <c r="A136" s="17" t="s">
        <v>10</v>
      </c>
      <c r="B136" s="18">
        <f>+C8</f>
        <v>5537</v>
      </c>
      <c r="C136" s="1"/>
      <c r="D136" s="137" t="s">
        <v>83</v>
      </c>
      <c r="E136" s="133"/>
      <c r="F136" s="13">
        <v>1</v>
      </c>
    </row>
    <row r="137" spans="1:6" s="11" customFormat="1" ht="13.5" customHeight="1">
      <c r="A137" s="17" t="s">
        <v>39</v>
      </c>
      <c r="B137" s="18">
        <f>+C122-C4-C8-C111</f>
        <v>5307</v>
      </c>
      <c r="C137" s="1"/>
      <c r="D137" s="137" t="s">
        <v>84</v>
      </c>
      <c r="E137" s="133"/>
      <c r="F137" s="13">
        <v>1</v>
      </c>
    </row>
    <row r="138" spans="1:6" s="11" customFormat="1" ht="13.5" customHeight="1">
      <c r="A138" s="17" t="s">
        <v>132</v>
      </c>
      <c r="B138" s="130">
        <f>C111</f>
        <v>0</v>
      </c>
      <c r="C138" s="1"/>
      <c r="D138" s="135" t="s">
        <v>48</v>
      </c>
      <c r="E138" s="136"/>
      <c r="F138" s="14">
        <f>SUM(F126:F137)</f>
        <v>284</v>
      </c>
    </row>
    <row r="139" spans="1:6" s="11" customFormat="1" ht="15">
      <c r="A139" s="56" t="s">
        <v>78</v>
      </c>
      <c r="B139" s="55">
        <f>SUM(B135:B138)</f>
        <v>67544</v>
      </c>
      <c r="C139" s="59" t="str">
        <f>+A1</f>
        <v>Agosto 2018</v>
      </c>
      <c r="D139" s="10"/>
      <c r="E139" s="10"/>
      <c r="F139" s="10"/>
    </row>
    <row r="140" spans="3:6" s="11" customFormat="1" ht="15">
      <c r="C140" s="10"/>
      <c r="D140" s="10"/>
      <c r="E140" s="10"/>
      <c r="F140" s="10"/>
    </row>
    <row r="141" spans="1:6" s="10" customFormat="1" ht="15">
      <c r="A141" s="134" t="s">
        <v>103</v>
      </c>
      <c r="B141" s="134"/>
      <c r="C141" s="134"/>
      <c r="D141" s="134"/>
      <c r="E141" s="134"/>
      <c r="F141" s="134"/>
    </row>
    <row r="142" spans="1:2" s="10" customFormat="1" ht="15">
      <c r="A142" s="11"/>
      <c r="B142" s="11"/>
    </row>
    <row r="143" spans="1:6" s="10" customFormat="1" ht="15">
      <c r="A143" s="60" t="s">
        <v>86</v>
      </c>
      <c r="B143" s="61" t="s">
        <v>1</v>
      </c>
      <c r="C143" s="61" t="s">
        <v>2</v>
      </c>
      <c r="D143" s="61" t="s">
        <v>91</v>
      </c>
      <c r="E143" s="61" t="s">
        <v>92</v>
      </c>
      <c r="F143" s="61" t="s">
        <v>101</v>
      </c>
    </row>
    <row r="144" spans="1:6" s="10" customFormat="1" ht="15">
      <c r="A144" s="28" t="str">
        <f>+Enero!A144</f>
        <v>Reefer 20 Pies</v>
      </c>
      <c r="B144" s="28"/>
      <c r="C144" s="57"/>
      <c r="D144" s="57"/>
      <c r="E144" s="57"/>
      <c r="F144" s="57">
        <f>SUM(B144:E144)</f>
        <v>0</v>
      </c>
    </row>
    <row r="145" spans="1:6" s="10" customFormat="1" ht="15">
      <c r="A145" s="28" t="str">
        <f>+Enero!A145</f>
        <v>Reefer 40 Pies</v>
      </c>
      <c r="B145" s="28">
        <v>479</v>
      </c>
      <c r="C145" s="57">
        <v>2</v>
      </c>
      <c r="D145" s="57">
        <v>284</v>
      </c>
      <c r="E145" s="57">
        <v>8</v>
      </c>
      <c r="F145" s="57">
        <f>SUM(B145:E145)*2</f>
        <v>1546</v>
      </c>
    </row>
    <row r="146" spans="1:6" s="10" customFormat="1" ht="15">
      <c r="A146" s="28" t="str">
        <f>+Enero!A146</f>
        <v>Reefer HC 40 Pies</v>
      </c>
      <c r="B146" s="28"/>
      <c r="C146" s="57"/>
      <c r="D146" s="57"/>
      <c r="E146" s="57"/>
      <c r="F146" s="57">
        <f>SUM(B146:E146)*2</f>
        <v>0</v>
      </c>
    </row>
    <row r="147" spans="1:6" s="10" customFormat="1" ht="15">
      <c r="A147" s="28" t="str">
        <f>+Enero!A147</f>
        <v>STD 20 Pies</v>
      </c>
      <c r="B147" s="28">
        <v>470</v>
      </c>
      <c r="C147" s="57">
        <v>109</v>
      </c>
      <c r="D147" s="57">
        <v>632</v>
      </c>
      <c r="E147" s="57">
        <v>54</v>
      </c>
      <c r="F147" s="57">
        <f>SUM(B147:E147)</f>
        <v>1265</v>
      </c>
    </row>
    <row r="148" spans="1:6" s="10" customFormat="1" ht="15">
      <c r="A148" s="28" t="str">
        <f>+Enero!A148</f>
        <v>STD 40 Pies</v>
      </c>
      <c r="B148" s="57">
        <v>36</v>
      </c>
      <c r="C148" s="57">
        <v>92</v>
      </c>
      <c r="D148" s="57"/>
      <c r="E148" s="57"/>
      <c r="F148" s="57">
        <f>SUM(B148:E148)*2</f>
        <v>256</v>
      </c>
    </row>
    <row r="149" spans="1:6" s="10" customFormat="1" ht="15">
      <c r="A149" s="28" t="str">
        <f>+Enero!A149</f>
        <v>STD HC 40 Pies</v>
      </c>
      <c r="B149" s="57"/>
      <c r="C149" s="57"/>
      <c r="D149" s="57"/>
      <c r="E149" s="57"/>
      <c r="F149" s="57">
        <f>SUM(B149:E149)*2</f>
        <v>0</v>
      </c>
    </row>
    <row r="150" spans="1:6" s="10" customFormat="1" ht="15">
      <c r="A150" s="28" t="str">
        <f>+Enero!A150</f>
        <v>Open Top 20 Pies</v>
      </c>
      <c r="B150" s="57"/>
      <c r="C150" s="57"/>
      <c r="D150" s="57"/>
      <c r="E150" s="57"/>
      <c r="F150" s="57">
        <f>SUM(B150:E150)</f>
        <v>0</v>
      </c>
    </row>
    <row r="151" spans="1:6" s="10" customFormat="1" ht="15">
      <c r="A151" s="28" t="str">
        <f>+Enero!A151</f>
        <v>Open Top 40 Pies</v>
      </c>
      <c r="B151" s="57"/>
      <c r="C151" s="57"/>
      <c r="D151" s="57"/>
      <c r="E151" s="57"/>
      <c r="F151" s="57">
        <f>SUM(B151:E151)*2</f>
        <v>0</v>
      </c>
    </row>
    <row r="152" spans="1:6" s="10" customFormat="1" ht="15">
      <c r="A152" s="28" t="str">
        <f>+Enero!A152</f>
        <v>Flat rack 20 Pies</v>
      </c>
      <c r="B152" s="57"/>
      <c r="C152" s="57"/>
      <c r="D152" s="57"/>
      <c r="E152" s="57"/>
      <c r="F152" s="57">
        <f>SUM(B152:E152)</f>
        <v>0</v>
      </c>
    </row>
    <row r="153" spans="1:6" s="10" customFormat="1" ht="15">
      <c r="A153" s="28" t="str">
        <f>+Enero!A153</f>
        <v>Flat rack 40 Pies</v>
      </c>
      <c r="B153" s="57"/>
      <c r="C153" s="57"/>
      <c r="D153" s="57"/>
      <c r="E153" s="57"/>
      <c r="F153" s="57">
        <f>SUM(B153:E153)*2</f>
        <v>0</v>
      </c>
    </row>
    <row r="154" spans="1:6" s="10" customFormat="1" ht="15">
      <c r="A154" s="28" t="str">
        <f>+Enero!A154</f>
        <v>Open Side 20</v>
      </c>
      <c r="B154" s="57"/>
      <c r="C154" s="57"/>
      <c r="D154" s="57"/>
      <c r="E154" s="57"/>
      <c r="F154" s="57">
        <f>SUM(B154:E154)</f>
        <v>0</v>
      </c>
    </row>
    <row r="155" spans="1:6" s="10" customFormat="1" ht="15">
      <c r="A155" s="28" t="str">
        <f>+Enero!A155</f>
        <v>Tank 20</v>
      </c>
      <c r="B155" s="57"/>
      <c r="C155" s="57"/>
      <c r="D155" s="57"/>
      <c r="E155" s="57"/>
      <c r="F155" s="57">
        <f>SUM(B155:E155)</f>
        <v>0</v>
      </c>
    </row>
    <row r="156" spans="1:6" s="10" customFormat="1" ht="15">
      <c r="A156" s="62" t="s">
        <v>102</v>
      </c>
      <c r="B156" s="63">
        <f>SUM(B144:B155)</f>
        <v>985</v>
      </c>
      <c r="C156" s="63">
        <f>SUM(C144:C155)</f>
        <v>203</v>
      </c>
      <c r="D156" s="63">
        <f>SUM(D144:D155)</f>
        <v>916</v>
      </c>
      <c r="E156" s="63">
        <f>SUM(E144:E155)</f>
        <v>62</v>
      </c>
      <c r="F156" s="63">
        <f>SUM(F144:F155)</f>
        <v>3067</v>
      </c>
    </row>
    <row r="157" spans="1:6" s="10" customFormat="1" ht="15.75">
      <c r="A157" s="28" t="s">
        <v>129</v>
      </c>
      <c r="B157" s="132">
        <f>+B156+C156+D156+E156</f>
        <v>2166</v>
      </c>
      <c r="C157" s="132"/>
      <c r="D157" s="132"/>
      <c r="E157" s="132"/>
      <c r="F157" s="12"/>
    </row>
    <row r="158" spans="1:6" s="10" customFormat="1" ht="15">
      <c r="A158" s="12"/>
      <c r="B158" s="12"/>
      <c r="C158" s="12"/>
      <c r="D158" s="12"/>
      <c r="E158" s="12"/>
      <c r="F158" s="12"/>
    </row>
    <row r="159" spans="1:6" s="10" customFormat="1" ht="15">
      <c r="A159" s="12"/>
      <c r="B159" s="12"/>
      <c r="C159" s="12"/>
      <c r="D159" s="12"/>
      <c r="E159" s="12"/>
      <c r="F159" s="12"/>
    </row>
    <row r="160" spans="1:6" s="10" customFormat="1" ht="15">
      <c r="A160" s="12"/>
      <c r="B160" s="12"/>
      <c r="C160" s="12"/>
      <c r="D160" s="12"/>
      <c r="E160" s="12"/>
      <c r="F160" s="12"/>
    </row>
    <row r="161" spans="1:6" s="10" customFormat="1" ht="15">
      <c r="A161" s="12"/>
      <c r="B161" s="12"/>
      <c r="C161" s="12"/>
      <c r="D161" s="12"/>
      <c r="E161" s="12"/>
      <c r="F161" s="12"/>
    </row>
    <row r="162" spans="1:6" s="10" customFormat="1" ht="15">
      <c r="A162" s="12"/>
      <c r="B162" s="12"/>
      <c r="C162" s="12"/>
      <c r="D162" s="12"/>
      <c r="E162" s="12"/>
      <c r="F162" s="12"/>
    </row>
    <row r="163" spans="1:6" s="10" customFormat="1" ht="15">
      <c r="A163" s="12"/>
      <c r="B163" s="12"/>
      <c r="C163" s="12"/>
      <c r="D163" s="12"/>
      <c r="E163" s="12"/>
      <c r="F163" s="12"/>
    </row>
    <row r="164" spans="1:6" s="10" customFormat="1" ht="15">
      <c r="A164" s="12"/>
      <c r="B164" s="12"/>
      <c r="C164" s="12"/>
      <c r="D164" s="12"/>
      <c r="E164" s="12"/>
      <c r="F164" s="12"/>
    </row>
    <row r="165" spans="1:6" s="10" customFormat="1" ht="15">
      <c r="A165" s="12"/>
      <c r="B165" s="12"/>
      <c r="C165" s="12"/>
      <c r="D165" s="12"/>
      <c r="E165" s="12"/>
      <c r="F165" s="12"/>
    </row>
    <row r="166" spans="1:6" s="10" customFormat="1" ht="15">
      <c r="A166" s="12"/>
      <c r="B166" s="12"/>
      <c r="C166" s="12"/>
      <c r="D166" s="12"/>
      <c r="E166" s="12"/>
      <c r="F166" s="12"/>
    </row>
    <row r="167" spans="1:6" s="10" customFormat="1" ht="15">
      <c r="A167" s="12"/>
      <c r="B167" s="12"/>
      <c r="C167" s="12"/>
      <c r="D167" s="12"/>
      <c r="E167" s="12"/>
      <c r="F167" s="12"/>
    </row>
    <row r="168" spans="1:6" s="10" customFormat="1" ht="15">
      <c r="A168" s="12"/>
      <c r="B168" s="12"/>
      <c r="C168" s="12"/>
      <c r="D168" s="12"/>
      <c r="E168" s="12"/>
      <c r="F168" s="12"/>
    </row>
    <row r="169" spans="1:6" s="10" customFormat="1" ht="15">
      <c r="A169" s="12"/>
      <c r="B169" s="12"/>
      <c r="C169" s="12"/>
      <c r="D169" s="12"/>
      <c r="E169" s="12"/>
      <c r="F169" s="12"/>
    </row>
    <row r="170" spans="1:6" s="10" customFormat="1" ht="15">
      <c r="A170" s="12"/>
      <c r="B170" s="12"/>
      <c r="C170" s="12"/>
      <c r="D170" s="12"/>
      <c r="E170" s="12"/>
      <c r="F170" s="12"/>
    </row>
    <row r="171" spans="1:6" s="10" customFormat="1" ht="15">
      <c r="A171" s="12"/>
      <c r="B171" s="12"/>
      <c r="C171" s="12"/>
      <c r="D171" s="12"/>
      <c r="E171" s="12"/>
      <c r="F171" s="12"/>
    </row>
    <row r="172" spans="1:6" s="10" customFormat="1" ht="15">
      <c r="A172" s="12"/>
      <c r="B172" s="12"/>
      <c r="C172" s="12"/>
      <c r="D172" s="12"/>
      <c r="E172" s="12"/>
      <c r="F172" s="12"/>
    </row>
    <row r="173" spans="1:6" s="10" customFormat="1" ht="15">
      <c r="A173" s="12"/>
      <c r="B173" s="12"/>
      <c r="C173" s="12"/>
      <c r="D173" s="12"/>
      <c r="E173" s="12"/>
      <c r="F173" s="12"/>
    </row>
    <row r="174" spans="1:6" s="10" customFormat="1" ht="15">
      <c r="A174" s="12"/>
      <c r="B174" s="12"/>
      <c r="C174" s="12"/>
      <c r="D174" s="12"/>
      <c r="E174" s="12"/>
      <c r="F174" s="12"/>
    </row>
    <row r="175" spans="1:6" s="10" customFormat="1" ht="15">
      <c r="A175" s="12"/>
      <c r="B175" s="12"/>
      <c r="C175" s="12"/>
      <c r="D175" s="12"/>
      <c r="E175" s="12"/>
      <c r="F175" s="12"/>
    </row>
    <row r="176" spans="1:6" s="10" customFormat="1" ht="15">
      <c r="A176" s="12"/>
      <c r="B176" s="12"/>
      <c r="C176" s="12"/>
      <c r="D176" s="12"/>
      <c r="E176" s="12"/>
      <c r="F176" s="12"/>
    </row>
    <row r="177" spans="1:6" s="10" customFormat="1" ht="15">
      <c r="A177" s="12"/>
      <c r="B177" s="12"/>
      <c r="C177" s="12"/>
      <c r="D177" s="12"/>
      <c r="E177" s="12"/>
      <c r="F177" s="12"/>
    </row>
    <row r="178" spans="1:6" s="10" customFormat="1" ht="15">
      <c r="A178" s="12"/>
      <c r="B178" s="12"/>
      <c r="C178" s="12"/>
      <c r="D178" s="12"/>
      <c r="E178" s="12"/>
      <c r="F178" s="12"/>
    </row>
    <row r="179" spans="1:6" s="10" customFormat="1" ht="15">
      <c r="A179" s="12"/>
      <c r="B179" s="12"/>
      <c r="C179" s="12"/>
      <c r="D179" s="12"/>
      <c r="E179" s="12"/>
      <c r="F179" s="12"/>
    </row>
    <row r="180" spans="1:6" s="10" customFormat="1" ht="15">
      <c r="A180" s="12"/>
      <c r="B180" s="12"/>
      <c r="C180" s="12"/>
      <c r="D180" s="12"/>
      <c r="E180" s="12"/>
      <c r="F180" s="12"/>
    </row>
    <row r="181" spans="1:6" s="10" customFormat="1" ht="15">
      <c r="A181" s="12"/>
      <c r="B181" s="12"/>
      <c r="C181" s="12"/>
      <c r="D181" s="12"/>
      <c r="E181" s="12"/>
      <c r="F181" s="12"/>
    </row>
    <row r="182" spans="1:6" s="10" customFormat="1" ht="15">
      <c r="A182" s="12"/>
      <c r="B182" s="12"/>
      <c r="C182" s="12"/>
      <c r="D182" s="12"/>
      <c r="E182" s="12"/>
      <c r="F182" s="12"/>
    </row>
    <row r="183" spans="1:6" s="10" customFormat="1" ht="15">
      <c r="A183" s="12"/>
      <c r="B183" s="12"/>
      <c r="C183" s="12"/>
      <c r="D183" s="12"/>
      <c r="E183" s="12"/>
      <c r="F183" s="12"/>
    </row>
    <row r="184" spans="1:6" s="10" customFormat="1" ht="15">
      <c r="A184" s="12"/>
      <c r="B184" s="12"/>
      <c r="C184" s="12"/>
      <c r="D184" s="12"/>
      <c r="E184" s="12"/>
      <c r="F184" s="12"/>
    </row>
    <row r="185" spans="1:6" s="10" customFormat="1" ht="15">
      <c r="A185" s="12"/>
      <c r="B185" s="12"/>
      <c r="C185" s="12"/>
      <c r="D185" s="12"/>
      <c r="E185" s="12"/>
      <c r="F185" s="12"/>
    </row>
    <row r="186" spans="1:6" s="10" customFormat="1" ht="15">
      <c r="A186" s="12"/>
      <c r="B186" s="12"/>
      <c r="C186" s="12"/>
      <c r="D186" s="12"/>
      <c r="E186" s="12"/>
      <c r="F186" s="12"/>
    </row>
    <row r="187" spans="1:6" s="10" customFormat="1" ht="15">
      <c r="A187" s="12"/>
      <c r="B187" s="12"/>
      <c r="C187" s="12"/>
      <c r="D187" s="12"/>
      <c r="E187" s="12"/>
      <c r="F187" s="12"/>
    </row>
    <row r="188" spans="1:6" s="10" customFormat="1" ht="15">
      <c r="A188" s="12"/>
      <c r="B188" s="12"/>
      <c r="C188" s="12"/>
      <c r="D188" s="12"/>
      <c r="E188" s="12"/>
      <c r="F188" s="12"/>
    </row>
    <row r="189" spans="1:6" s="10" customFormat="1" ht="15">
      <c r="A189" s="12"/>
      <c r="B189" s="12"/>
      <c r="C189" s="12"/>
      <c r="D189" s="12"/>
      <c r="E189" s="12"/>
      <c r="F189" s="12"/>
    </row>
  </sheetData>
  <sheetProtection selectLockedCells="1" selectUnlockedCells="1"/>
  <mergeCells count="17">
    <mergeCell ref="B157:E157"/>
    <mergeCell ref="A141:F141"/>
    <mergeCell ref="D138:E138"/>
    <mergeCell ref="A123:B123"/>
    <mergeCell ref="D137:E137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A1:F1"/>
    <mergeCell ref="D126:E126"/>
    <mergeCell ref="D127:E127"/>
    <mergeCell ref="D128:E128"/>
  </mergeCells>
  <printOptions/>
  <pageMargins left="0.5905511811023623" right="0.4724409448818898" top="0.4724409448818898" bottom="0.5905511811023623" header="0.5118110236220472" footer="0.5118110236220472"/>
  <pageSetup fitToHeight="2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Hector Ricciardolo</cp:lastModifiedBy>
  <cp:lastPrinted>2019-01-21T13:12:03Z</cp:lastPrinted>
  <dcterms:created xsi:type="dcterms:W3CDTF">2013-11-22T12:28:37Z</dcterms:created>
  <dcterms:modified xsi:type="dcterms:W3CDTF">2019-01-21T14:38:44Z</dcterms:modified>
  <cp:category/>
  <cp:version/>
  <cp:contentType/>
  <cp:contentStatus/>
</cp:coreProperties>
</file>